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l\Documents\2. Parish Council\Finances &amp; year end\2024-25\"/>
    </mc:Choice>
  </mc:AlternateContent>
  <xr:revisionPtr revIDLastSave="0" documentId="13_ncr:1_{D1159881-78E5-4CE3-823A-0E3FB710A507}" xr6:coauthVersionLast="36" xr6:coauthVersionMax="47" xr10:uidLastSave="{00000000-0000-0000-0000-000000000000}"/>
  <bookViews>
    <workbookView xWindow="0" yWindow="0" windowWidth="28800" windowHeight="12225" activeTab="2" xr2:uid="{00000000-000D-0000-FFFF-FFFF00000000}"/>
  </bookViews>
  <sheets>
    <sheet name="BankRec" sheetId="1" r:id="rId1"/>
    <sheet name="Variance" sheetId="5" r:id="rId2"/>
    <sheet name="Inc&amp;Exp" sheetId="4" r:id="rId3"/>
    <sheet name="Receipts" sheetId="2" r:id="rId4"/>
    <sheet name="Payments" sheetId="3" r:id="rId5"/>
  </sheets>
  <definedNames>
    <definedName name="_xlnm.Print_Area" localSheetId="3">Receipts!$A$1:$M$23</definedName>
    <definedName name="_xlnm.Print_Area" localSheetId="1">Variance!$A$1:$J$38</definedName>
  </definedNames>
  <calcPr calcId="191029"/>
  <fileRecoveryPr autoRecover="0"/>
</workbook>
</file>

<file path=xl/calcChain.xml><?xml version="1.0" encoding="utf-8"?>
<calcChain xmlns="http://schemas.openxmlformats.org/spreadsheetml/2006/main">
  <c r="E8" i="5" l="1"/>
  <c r="E10" i="5"/>
  <c r="E11" i="5"/>
  <c r="E12" i="5"/>
  <c r="F12" i="5" s="1"/>
  <c r="H12" i="5" s="1"/>
  <c r="E13" i="5"/>
  <c r="E18" i="5"/>
  <c r="E21" i="5"/>
  <c r="F21" i="5" s="1"/>
  <c r="I21" i="5" s="1"/>
  <c r="E22" i="5"/>
  <c r="F22" i="5" s="1"/>
  <c r="H22" i="5" s="1"/>
  <c r="E23" i="5"/>
  <c r="E24" i="5"/>
  <c r="F24" i="5" s="1"/>
  <c r="I24" i="5" s="1"/>
  <c r="E25" i="5"/>
  <c r="F25" i="5" s="1"/>
  <c r="I25" i="5" s="1"/>
  <c r="E26" i="5"/>
  <c r="F26" i="5" s="1"/>
  <c r="H26" i="5" s="1"/>
  <c r="E27" i="5"/>
  <c r="E28" i="5"/>
  <c r="F28" i="5" s="1"/>
  <c r="I28" i="5" s="1"/>
  <c r="E30" i="5"/>
  <c r="F30" i="5" s="1"/>
  <c r="H30" i="5" s="1"/>
  <c r="E32" i="5"/>
  <c r="F32" i="5" s="1"/>
  <c r="H32" i="5" s="1"/>
  <c r="E33" i="5"/>
  <c r="I31" i="5"/>
  <c r="I20" i="5"/>
  <c r="H31" i="5"/>
  <c r="H29" i="5"/>
  <c r="H20" i="5"/>
  <c r="H19" i="5"/>
  <c r="J35" i="5"/>
  <c r="J15" i="5"/>
  <c r="G35" i="5"/>
  <c r="B35" i="5"/>
  <c r="F33" i="5"/>
  <c r="H33" i="5" s="1"/>
  <c r="F27" i="5"/>
  <c r="H27" i="5" s="1"/>
  <c r="F23" i="5"/>
  <c r="I23" i="5" s="1"/>
  <c r="G15" i="5"/>
  <c r="B15" i="5"/>
  <c r="B37" i="5" s="1"/>
  <c r="F13" i="5"/>
  <c r="H13" i="5" s="1"/>
  <c r="F10" i="5"/>
  <c r="H10" i="5" s="1"/>
  <c r="F8" i="5"/>
  <c r="H8" i="5" s="1"/>
  <c r="I8" i="5" s="1"/>
  <c r="H7" i="3"/>
  <c r="E15" i="5" l="1"/>
  <c r="E35" i="5"/>
  <c r="E37" i="5" s="1"/>
  <c r="F11" i="5"/>
  <c r="H11" i="5" s="1"/>
  <c r="H15" i="5" s="1"/>
  <c r="I15" i="5" s="1"/>
  <c r="G37" i="5"/>
  <c r="H23" i="5"/>
  <c r="J37" i="5"/>
  <c r="I22" i="5"/>
  <c r="I26" i="5"/>
  <c r="H24" i="5"/>
  <c r="H28" i="5"/>
  <c r="H21" i="5"/>
  <c r="H25" i="5"/>
  <c r="F15" i="5"/>
  <c r="F18" i="5"/>
  <c r="H62" i="3"/>
  <c r="E60" i="3"/>
  <c r="H60" i="3"/>
  <c r="H18" i="5" l="1"/>
  <c r="I18" i="5"/>
  <c r="F35" i="5"/>
  <c r="I35" i="5" s="1"/>
  <c r="H35" i="5"/>
  <c r="H37" i="5" s="1"/>
  <c r="H32" i="4"/>
  <c r="F32" i="4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11" i="3"/>
  <c r="V10" i="3"/>
  <c r="V9" i="3"/>
  <c r="V8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43" i="3"/>
  <c r="F37" i="5" l="1"/>
  <c r="F12" i="4"/>
  <c r="H12" i="4" s="1"/>
  <c r="M15" i="2"/>
  <c r="N31" i="4" l="1"/>
  <c r="D30" i="1"/>
  <c r="F26" i="4"/>
  <c r="Q32" i="3"/>
  <c r="L15" i="4"/>
  <c r="L35" i="4"/>
  <c r="M11" i="2"/>
  <c r="J35" i="4"/>
  <c r="J15" i="4"/>
  <c r="M9" i="2"/>
  <c r="M8" i="2"/>
  <c r="M22" i="2"/>
  <c r="M49" i="2"/>
  <c r="M43" i="2"/>
  <c r="M44" i="2"/>
  <c r="M45" i="2"/>
  <c r="M46" i="2"/>
  <c r="M47" i="2"/>
  <c r="M48" i="2"/>
  <c r="M40" i="2"/>
  <c r="M41" i="2"/>
  <c r="M42" i="2"/>
  <c r="M38" i="2"/>
  <c r="M39" i="2"/>
  <c r="M37" i="2"/>
  <c r="M36" i="2"/>
  <c r="M35" i="2"/>
  <c r="M34" i="2"/>
  <c r="M33" i="2"/>
  <c r="M32" i="2"/>
  <c r="M24" i="2"/>
  <c r="M25" i="2"/>
  <c r="M26" i="2"/>
  <c r="M27" i="2"/>
  <c r="M28" i="2"/>
  <c r="M29" i="2"/>
  <c r="M30" i="2"/>
  <c r="M31" i="2"/>
  <c r="H26" i="4" l="1"/>
  <c r="L37" i="4"/>
  <c r="J37" i="4"/>
  <c r="L5" i="1" l="1"/>
  <c r="M19" i="2" l="1"/>
  <c r="M20" i="2"/>
  <c r="H6" i="2" l="1"/>
  <c r="F13" i="4" s="1"/>
  <c r="H13" i="4" s="1"/>
  <c r="I6" i="2"/>
  <c r="J6" i="2"/>
  <c r="K6" i="2"/>
  <c r="F11" i="4" s="1"/>
  <c r="H11" i="4" s="1"/>
  <c r="L6" i="2"/>
  <c r="G6" i="2"/>
  <c r="L6" i="1" s="1"/>
  <c r="E6" i="2"/>
  <c r="M7" i="2"/>
  <c r="M12" i="2"/>
  <c r="M13" i="2"/>
  <c r="L7" i="1" l="1"/>
  <c r="M23" i="2" l="1"/>
  <c r="M21" i="2" l="1"/>
  <c r="M18" i="2" l="1"/>
  <c r="D23" i="1" l="1"/>
  <c r="M16" i="2" l="1"/>
  <c r="U7" i="3"/>
  <c r="F33" i="4" s="1"/>
  <c r="H33" i="4" s="1"/>
  <c r="T7" i="3"/>
  <c r="S7" i="3"/>
  <c r="R7" i="3"/>
  <c r="Q7" i="3"/>
  <c r="P7" i="3"/>
  <c r="O7" i="3"/>
  <c r="N7" i="3"/>
  <c r="F28" i="4" s="1"/>
  <c r="H28" i="4" s="1"/>
  <c r="M7" i="3"/>
  <c r="F23" i="4" s="1"/>
  <c r="H23" i="4" s="1"/>
  <c r="L7" i="3"/>
  <c r="K7" i="3"/>
  <c r="F24" i="4" s="1"/>
  <c r="H24" i="4" s="1"/>
  <c r="J7" i="3"/>
  <c r="F22" i="4" s="1"/>
  <c r="H22" i="4" s="1"/>
  <c r="I7" i="3"/>
  <c r="F21" i="4" s="1"/>
  <c r="H21" i="4" s="1"/>
  <c r="N21" i="4" s="1"/>
  <c r="F7" i="3"/>
  <c r="M17" i="2"/>
  <c r="M14" i="2"/>
  <c r="M10" i="2"/>
  <c r="F8" i="4"/>
  <c r="H8" i="4" s="1"/>
  <c r="G6" i="1"/>
  <c r="G8" i="1" s="1"/>
  <c r="B23" i="1"/>
  <c r="D18" i="1"/>
  <c r="D27" i="1" l="1"/>
  <c r="F30" i="4"/>
  <c r="H30" i="4" s="1"/>
  <c r="F25" i="4"/>
  <c r="H25" i="4" s="1"/>
  <c r="F27" i="4"/>
  <c r="H27" i="4" s="1"/>
  <c r="D26" i="1"/>
  <c r="D32" i="1" s="1"/>
  <c r="F18" i="4"/>
  <c r="H18" i="4" s="1"/>
  <c r="L9" i="1"/>
  <c r="G10" i="1"/>
  <c r="G11" i="1" s="1"/>
  <c r="L10" i="1"/>
  <c r="F10" i="4"/>
  <c r="H10" i="4" s="1"/>
  <c r="H15" i="4" s="1"/>
  <c r="V7" i="3"/>
  <c r="G23" i="1"/>
  <c r="M6" i="2"/>
  <c r="H35" i="4" l="1"/>
  <c r="H37" i="4" s="1"/>
  <c r="G35" i="1"/>
  <c r="L11" i="1"/>
  <c r="B15" i="4"/>
  <c r="B35" i="4"/>
  <c r="F15" i="4"/>
  <c r="P1" i="2" s="1"/>
  <c r="P2" i="2" s="1"/>
  <c r="F35" i="4"/>
  <c r="X1" i="3" s="1"/>
  <c r="X2" i="3" s="1"/>
  <c r="I23" i="1"/>
  <c r="B37" i="4" l="1"/>
  <c r="F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</author>
  </authors>
  <commentList>
    <comment ref="E23" authorId="0" shapeId="0" xr:uid="{50A9AFED-404D-47E5-892B-C806F6FAAFFB}">
      <text>
        <r>
          <rPr>
            <b/>
            <sz val="9"/>
            <color indexed="81"/>
            <rFont val="Tahoma"/>
            <family val="2"/>
          </rPr>
          <t>Gill:</t>
        </r>
        <r>
          <rPr>
            <sz val="9"/>
            <color indexed="81"/>
            <rFont val="Tahoma"/>
            <family val="2"/>
          </rPr>
          <t xml:space="preserve">
Original tree cost £72.00
Refunded
Actual cost £44.40 (diff £27.60) less engraving £9.50
Total £18.10
Nigel refunded £28.10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</author>
  </authors>
  <commentList>
    <comment ref="N11" authorId="0" shapeId="0" xr:uid="{B41C728B-E3AE-42D3-BB76-D6C9AB5F6B97}">
      <text>
        <r>
          <rPr>
            <b/>
            <sz val="9"/>
            <color indexed="81"/>
            <rFont val="Tahoma"/>
            <family val="2"/>
          </rPr>
          <t>Gill:</t>
        </r>
        <r>
          <rPr>
            <sz val="9"/>
            <color indexed="81"/>
            <rFont val="Tahoma"/>
            <family val="2"/>
          </rPr>
          <t xml:space="preserve">
No VAT number on invoice</t>
        </r>
      </text>
    </comment>
    <comment ref="R15" authorId="0" shapeId="0" xr:uid="{74326CA1-DBAD-45BF-8D73-1B296D027605}">
      <text>
        <r>
          <rPr>
            <b/>
            <sz val="9"/>
            <color indexed="81"/>
            <rFont val="Tahoma"/>
            <family val="2"/>
          </rPr>
          <t>Gill:</t>
        </r>
        <r>
          <rPr>
            <sz val="9"/>
            <color indexed="81"/>
            <rFont val="Tahoma"/>
            <family val="2"/>
          </rPr>
          <t xml:space="preserve">
No VAT number on invoice</t>
        </r>
      </text>
    </comment>
    <comment ref="R57" authorId="0" shapeId="0" xr:uid="{DD7C78E3-D5DF-42FE-B11F-D36309F1F429}">
      <text>
        <r>
          <rPr>
            <b/>
            <sz val="9"/>
            <color indexed="81"/>
            <rFont val="Tahoma"/>
            <family val="2"/>
          </rPr>
          <t>Gill:</t>
        </r>
        <r>
          <rPr>
            <sz val="9"/>
            <color indexed="81"/>
            <rFont val="Tahoma"/>
            <family val="2"/>
          </rPr>
          <t xml:space="preserve">
No VAT number on invoice</t>
        </r>
      </text>
    </comment>
  </commentList>
</comments>
</file>

<file path=xl/sharedStrings.xml><?xml version="1.0" encoding="utf-8"?>
<sst xmlns="http://schemas.openxmlformats.org/spreadsheetml/2006/main" count="323" uniqueCount="134">
  <si>
    <t xml:space="preserve">Add receipts </t>
  </si>
  <si>
    <t>Date</t>
  </si>
  <si>
    <t>Description</t>
  </si>
  <si>
    <t>Reference</t>
  </si>
  <si>
    <t>Amount</t>
  </si>
  <si>
    <t>Precept</t>
  </si>
  <si>
    <t>Insurance</t>
  </si>
  <si>
    <t>Less payments</t>
  </si>
  <si>
    <t>Balance at bank and in hand:</t>
  </si>
  <si>
    <t>Investment account</t>
  </si>
  <si>
    <t>Current account</t>
  </si>
  <si>
    <t>Unpresented items:</t>
  </si>
  <si>
    <t>Ref</t>
  </si>
  <si>
    <t>Petty Cash</t>
  </si>
  <si>
    <t>Budget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</si>
  <si>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</si>
  <si>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</si>
  <si>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</si>
  <si>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</si>
  <si>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</si>
  <si>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</si>
  <si>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</si>
  <si>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 xml:space="preserve">Balance c/f </t>
  </si>
  <si>
    <t>Claxton &amp; Sand Hutton Parish Council</t>
  </si>
  <si>
    <t>Payer</t>
  </si>
  <si>
    <t>Payee</t>
  </si>
  <si>
    <t>Cheque</t>
  </si>
  <si>
    <t>Salary</t>
  </si>
  <si>
    <t>Expenses</t>
  </si>
  <si>
    <t xml:space="preserve">Parish </t>
  </si>
  <si>
    <t>Clerk</t>
  </si>
  <si>
    <t>Street</t>
  </si>
  <si>
    <t>Lights</t>
  </si>
  <si>
    <t>VAT</t>
  </si>
  <si>
    <t>S137</t>
  </si>
  <si>
    <t>Subs</t>
  </si>
  <si>
    <t>Grass</t>
  </si>
  <si>
    <t>Cutting</t>
  </si>
  <si>
    <t>Parish Clerk</t>
  </si>
  <si>
    <t>Grass Cutting</t>
  </si>
  <si>
    <t>Subscriptions</t>
  </si>
  <si>
    <t>VAT (To Be Reclaimed)</t>
  </si>
  <si>
    <t>Grant</t>
  </si>
  <si>
    <t>Interest</t>
  </si>
  <si>
    <t>VAT Reclaimed</t>
  </si>
  <si>
    <t>Street Lights - Electricity</t>
  </si>
  <si>
    <t>Street Lights - Maintenance</t>
  </si>
  <si>
    <t>Administration/Expenses</t>
  </si>
  <si>
    <t>Audit Fees</t>
  </si>
  <si>
    <t>Defibrillators</t>
  </si>
  <si>
    <t>Winter Weather</t>
  </si>
  <si>
    <t>Parish Plan</t>
  </si>
  <si>
    <t>Audits</t>
  </si>
  <si>
    <t>Grants</t>
  </si>
  <si>
    <t>Misc</t>
  </si>
  <si>
    <t>Net Parish Council Funds</t>
  </si>
  <si>
    <t>Miscellaneous</t>
  </si>
  <si>
    <t>HSBC</t>
  </si>
  <si>
    <t>Annual Return</t>
  </si>
  <si>
    <t>OB</t>
  </si>
  <si>
    <t>Receipts</t>
  </si>
  <si>
    <t>Payroll</t>
  </si>
  <si>
    <t>Payments</t>
  </si>
  <si>
    <t>CB</t>
  </si>
  <si>
    <t>Meeting</t>
  </si>
  <si>
    <t>Defibs</t>
  </si>
  <si>
    <t>Earmarked (Repairs/Renewals)</t>
  </si>
  <si>
    <t>Total Charges</t>
  </si>
  <si>
    <t>DR</t>
  </si>
  <si>
    <t>Jubilee</t>
  </si>
  <si>
    <t>CLASP</t>
  </si>
  <si>
    <t>Website</t>
  </si>
  <si>
    <t xml:space="preserve">Jubilee </t>
  </si>
  <si>
    <t>Village Gateways</t>
  </si>
  <si>
    <t>NYC</t>
  </si>
  <si>
    <t>Gross Interest</t>
  </si>
  <si>
    <t>Social</t>
  </si>
  <si>
    <t>Balance b/f 01 April 2024</t>
  </si>
  <si>
    <t>STO</t>
  </si>
  <si>
    <t>Elkerlodge Services</t>
  </si>
  <si>
    <t>Internal Audit</t>
  </si>
  <si>
    <t>YLCA</t>
  </si>
  <si>
    <t>Subscription</t>
  </si>
  <si>
    <t>Village Hall</t>
  </si>
  <si>
    <t>Meeting Venue</t>
  </si>
  <si>
    <t>Home Work Allowance</t>
  </si>
  <si>
    <t>Fast Hosts</t>
  </si>
  <si>
    <t xml:space="preserve">Website Domain </t>
  </si>
  <si>
    <t>HMRC</t>
  </si>
  <si>
    <t>VAT Refund</t>
  </si>
  <si>
    <t>ICO</t>
  </si>
  <si>
    <t>DDR</t>
  </si>
  <si>
    <t>PAYE</t>
  </si>
  <si>
    <t>Street Lighting Maintenance</t>
  </si>
  <si>
    <t>Zurich</t>
  </si>
  <si>
    <t>Income and Expenditure Account Year Ending 31 March 2025</t>
  </si>
  <si>
    <t>2025-26</t>
  </si>
  <si>
    <t>Draft</t>
  </si>
  <si>
    <t>Black Sheep</t>
  </si>
  <si>
    <t>Website Support/Hostings</t>
  </si>
  <si>
    <t>Defib Warehouse</t>
  </si>
  <si>
    <t>Defib Batteries</t>
  </si>
  <si>
    <t>Less Expenditure</t>
  </si>
  <si>
    <t>Transparency Code/Website</t>
  </si>
  <si>
    <t>Awaiting quotation for 2025 season</t>
  </si>
  <si>
    <t>Sufficient ring-fenced funds available</t>
  </si>
  <si>
    <t>Ringfence unspent 2024/2025 "Parish Projects"</t>
  </si>
  <si>
    <t>RECEIPTS 2024-2025</t>
  </si>
  <si>
    <t>PAYMENTS 2024-2025</t>
  </si>
  <si>
    <t>Internal Transfer</t>
  </si>
  <si>
    <t>Internal</t>
  </si>
  <si>
    <t>Tree for Bill Heath</t>
  </si>
  <si>
    <t>SO</t>
  </si>
  <si>
    <t>J&amp;J Rycroft</t>
  </si>
  <si>
    <t>BP</t>
  </si>
  <si>
    <t>Ring Fenced Funding:</t>
  </si>
  <si>
    <t>Salary - back pay</t>
  </si>
  <si>
    <t>Website hosting</t>
  </si>
  <si>
    <t>Henley's Nurseries</t>
  </si>
  <si>
    <t>Nigel Davies</t>
  </si>
  <si>
    <t>Tree for Bill Heath engraving</t>
  </si>
  <si>
    <t>Transfer</t>
  </si>
  <si>
    <t>Bank Reconciliation as at 31 March 2025</t>
  </si>
  <si>
    <t>Ringfence £835 for 2024/2025 costs received May 2025</t>
  </si>
  <si>
    <t>Ringfence unspent 2024/2025, £2,427 cost received May 2025</t>
  </si>
  <si>
    <t>Internal tfr</t>
  </si>
  <si>
    <t>Per payslips:</t>
  </si>
  <si>
    <t>Total</t>
  </si>
  <si>
    <t>Variance to budget</t>
  </si>
  <si>
    <t>Comment</t>
  </si>
  <si>
    <t>%</t>
  </si>
  <si>
    <t>Pay increase plus HMRC payments</t>
  </si>
  <si>
    <t xml:space="preserve"> Invoice received May 2025</t>
  </si>
  <si>
    <t>From ringfenced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</si>
</sst>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14" fontId="1" fillId="0" borderId="0" xfId="0" applyNumberFormat="1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14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14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2" fontId="1" fillId="8" borderId="0" xfId="0" applyNumberFormat="1" applyFont="1" applyFill="1"/>
    <xf numFmtId="43" fontId="1" fillId="0" borderId="0" xfId="1" applyFont="1"/>
    <xf numFmtId="43" fontId="2" fillId="0" borderId="1" xfId="1" applyFont="1" applyBorder="1"/>
    <xf numFmtId="43" fontId="2" fillId="0" borderId="0" xfId="1" applyFont="1"/>
    <xf numFmtId="43" fontId="2" fillId="2" borderId="1" xfId="1" applyFont="1" applyFill="1" applyBorder="1"/>
    <xf numFmtId="43" fontId="2" fillId="3" borderId="1" xfId="1" applyFont="1" applyFill="1" applyBorder="1"/>
    <xf numFmtId="43" fontId="1" fillId="0" borderId="0" xfId="1" applyFont="1" applyFill="1"/>
    <xf numFmtId="43" fontId="1" fillId="0" borderId="1" xfId="1" applyFont="1" applyBorder="1"/>
    <xf numFmtId="43" fontId="1" fillId="4" borderId="1" xfId="1" applyFont="1" applyFill="1" applyBorder="1"/>
    <xf numFmtId="43" fontId="1" fillId="5" borderId="1" xfId="1" applyFont="1" applyFill="1" applyBorder="1"/>
    <xf numFmtId="43" fontId="1" fillId="2" borderId="0" xfId="1" applyFont="1" applyFill="1"/>
    <xf numFmtId="43" fontId="1" fillId="0" borderId="5" xfId="1" applyFont="1" applyBorder="1"/>
    <xf numFmtId="43" fontId="1" fillId="0" borderId="9" xfId="1" applyFont="1" applyBorder="1"/>
    <xf numFmtId="43" fontId="1" fillId="0" borderId="10" xfId="1" applyFont="1" applyBorder="1"/>
    <xf numFmtId="43" fontId="6" fillId="0" borderId="0" xfId="1" applyFont="1"/>
    <xf numFmtId="43" fontId="1" fillId="0" borderId="11" xfId="1" applyFont="1" applyBorder="1"/>
    <xf numFmtId="43" fontId="1" fillId="0" borderId="12" xfId="1" applyFont="1" applyBorder="1"/>
    <xf numFmtId="43" fontId="6" fillId="0" borderId="5" xfId="1" applyFont="1" applyBorder="1"/>
    <xf numFmtId="43" fontId="1" fillId="0" borderId="13" xfId="1" applyFont="1" applyBorder="1"/>
    <xf numFmtId="43" fontId="1" fillId="0" borderId="14" xfId="1" applyFont="1" applyBorder="1"/>
    <xf numFmtId="43" fontId="6" fillId="0" borderId="1" xfId="1" applyFont="1" applyBorder="1"/>
    <xf numFmtId="43" fontId="1" fillId="6" borderId="0" xfId="1" applyFont="1" applyFill="1"/>
    <xf numFmtId="43" fontId="1" fillId="7" borderId="0" xfId="1" applyFont="1" applyFill="1"/>
    <xf numFmtId="43" fontId="1" fillId="3" borderId="0" xfId="1" applyFont="1" applyFill="1"/>
    <xf numFmtId="43" fontId="1" fillId="0" borderId="2" xfId="1" applyFont="1" applyBorder="1"/>
    <xf numFmtId="43" fontId="1" fillId="4" borderId="0" xfId="1" applyFont="1" applyFill="1"/>
    <xf numFmtId="43" fontId="1" fillId="5" borderId="0" xfId="1" applyFont="1" applyFill="1"/>
    <xf numFmtId="43" fontId="3" fillId="0" borderId="0" xfId="1" applyFont="1"/>
    <xf numFmtId="43" fontId="1" fillId="0" borderId="3" xfId="1" applyFont="1" applyBorder="1"/>
    <xf numFmtId="43" fontId="1" fillId="0" borderId="4" xfId="1" applyFont="1" applyBorder="1"/>
    <xf numFmtId="43" fontId="7" fillId="0" borderId="0" xfId="1" applyFont="1"/>
    <xf numFmtId="0" fontId="5" fillId="0" borderId="0" xfId="0" applyFont="1" applyFill="1"/>
    <xf numFmtId="43" fontId="4" fillId="0" borderId="0" xfId="0" applyNumberFormat="1" applyFont="1"/>
    <xf numFmtId="0" fontId="1" fillId="0" borderId="0" xfId="0" applyFont="1" applyAlignment="1">
      <alignment horizontal="center"/>
    </xf>
    <xf numFmtId="43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43" fontId="1" fillId="0" borderId="0" xfId="1" applyFont="1" applyBorder="1"/>
    <xf numFmtId="14" fontId="1" fillId="0" borderId="9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horizontal="right" wrapText="1"/>
    </xf>
    <xf numFmtId="164" fontId="1" fillId="0" borderId="0" xfId="2" applyNumberFormat="1" applyFont="1" applyBorder="1"/>
    <xf numFmtId="164" fontId="1" fillId="0" borderId="5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workbookViewId="0">
      <selection activeCell="D27" sqref="D27"/>
    </sheetView>
  </sheetViews>
  <sheetFormatPr defaultColWidth="8.85546875" defaultRowHeight="15" x14ac:dyDescent="0.25"/>
  <cols>
    <col min="1" max="1" width="19.28515625" style="1" customWidth="1"/>
    <col min="2" max="2" width="8.85546875" style="1"/>
    <col min="3" max="3" width="11.85546875" style="1" customWidth="1"/>
    <col min="4" max="4" width="10.5703125" style="1" bestFit="1" customWidth="1"/>
    <col min="5" max="5" width="9.5703125" style="1" bestFit="1" customWidth="1"/>
    <col min="6" max="6" width="8.85546875" style="1"/>
    <col min="7" max="7" width="10.5703125" style="1" bestFit="1" customWidth="1"/>
    <col min="8" max="8" width="8.85546875" style="1"/>
    <col min="9" max="9" width="9" style="1" bestFit="1" customWidth="1"/>
    <col min="10" max="10" width="8.85546875" style="1"/>
    <col min="11" max="11" width="10.28515625" style="1" customWidth="1"/>
    <col min="12" max="12" width="10.5703125" style="1" bestFit="1" customWidth="1"/>
    <col min="13" max="16384" width="8.85546875" style="1"/>
  </cols>
  <sheetData>
    <row r="1" spans="1:13" x14ac:dyDescent="0.25">
      <c r="A1" s="68" t="s">
        <v>23</v>
      </c>
      <c r="B1" s="68"/>
      <c r="C1" s="68"/>
      <c r="D1" s="68"/>
      <c r="E1" s="68"/>
      <c r="F1" s="68"/>
      <c r="G1" s="68"/>
    </row>
    <row r="3" spans="1:13" x14ac:dyDescent="0.25">
      <c r="A3" s="68" t="s">
        <v>122</v>
      </c>
      <c r="B3" s="68"/>
      <c r="C3" s="68"/>
      <c r="D3" s="68"/>
      <c r="E3" s="68"/>
      <c r="F3" s="68"/>
      <c r="G3" s="68"/>
      <c r="K3" s="2" t="s">
        <v>58</v>
      </c>
    </row>
    <row r="4" spans="1:13" x14ac:dyDescent="0.25">
      <c r="K4" s="2"/>
    </row>
    <row r="5" spans="1:13" x14ac:dyDescent="0.25">
      <c r="A5" s="1" t="s">
        <v>77</v>
      </c>
      <c r="D5" s="34"/>
      <c r="E5" s="34"/>
      <c r="F5" s="34"/>
      <c r="G5" s="34">
        <v>14203.34</v>
      </c>
      <c r="H5" s="34"/>
      <c r="I5" s="34"/>
      <c r="J5" s="34"/>
      <c r="K5" s="34" t="s">
        <v>59</v>
      </c>
      <c r="L5" s="34">
        <f>G5</f>
        <v>14203.34</v>
      </c>
      <c r="M5" s="34"/>
    </row>
    <row r="6" spans="1:13" x14ac:dyDescent="0.25">
      <c r="A6" s="1" t="s">
        <v>0</v>
      </c>
      <c r="D6" s="34"/>
      <c r="E6" s="34"/>
      <c r="F6" s="34"/>
      <c r="G6" s="34">
        <f>Receipts!E6</f>
        <v>15152.619999999999</v>
      </c>
      <c r="H6" s="34"/>
      <c r="I6" s="34"/>
      <c r="J6" s="34"/>
      <c r="K6" s="34" t="s">
        <v>5</v>
      </c>
      <c r="L6" s="43">
        <f>Receipts!G6</f>
        <v>6400</v>
      </c>
      <c r="M6" s="34"/>
    </row>
    <row r="7" spans="1:13" x14ac:dyDescent="0.25">
      <c r="D7" s="34"/>
      <c r="E7" s="34"/>
      <c r="F7" s="34"/>
      <c r="G7" s="34"/>
      <c r="H7" s="34"/>
      <c r="I7" s="34"/>
      <c r="J7" s="34"/>
      <c r="K7" s="34" t="s">
        <v>60</v>
      </c>
      <c r="L7" s="56">
        <f>Receipts!E6-Receipts!G6</f>
        <v>8752.619999999999</v>
      </c>
      <c r="M7" s="34"/>
    </row>
    <row r="8" spans="1:13" x14ac:dyDescent="0.25">
      <c r="D8" s="34"/>
      <c r="E8" s="34"/>
      <c r="F8" s="34"/>
      <c r="G8" s="57">
        <f>G5+G6</f>
        <v>29355.96</v>
      </c>
      <c r="H8" s="34"/>
      <c r="I8" s="34"/>
      <c r="J8" s="34"/>
      <c r="K8" s="34"/>
      <c r="L8" s="34"/>
      <c r="M8" s="34"/>
    </row>
    <row r="9" spans="1:13" x14ac:dyDescent="0.25">
      <c r="D9" s="34"/>
      <c r="E9" s="34"/>
      <c r="F9" s="34"/>
      <c r="G9" s="34"/>
      <c r="H9" s="34"/>
      <c r="I9" s="34"/>
      <c r="J9" s="34"/>
      <c r="K9" s="34" t="s">
        <v>61</v>
      </c>
      <c r="L9" s="58">
        <f>Payments!H7</f>
        <v>3470.79</v>
      </c>
      <c r="M9" s="34"/>
    </row>
    <row r="10" spans="1:13" x14ac:dyDescent="0.25">
      <c r="A10" s="1" t="s">
        <v>7</v>
      </c>
      <c r="D10" s="34"/>
      <c r="E10" s="34"/>
      <c r="F10" s="34"/>
      <c r="G10" s="34">
        <f>Payments!F7</f>
        <v>14633.549999999997</v>
      </c>
      <c r="H10" s="34"/>
      <c r="I10" s="34"/>
      <c r="J10" s="34"/>
      <c r="K10" s="34" t="s">
        <v>62</v>
      </c>
      <c r="L10" s="59">
        <f>Payments!F7-Payments!H7</f>
        <v>11162.759999999998</v>
      </c>
      <c r="M10" s="34"/>
    </row>
    <row r="11" spans="1:13" ht="15.75" thickBot="1" x14ac:dyDescent="0.3">
      <c r="A11" s="1" t="s">
        <v>22</v>
      </c>
      <c r="D11" s="34"/>
      <c r="E11" s="34"/>
      <c r="F11" s="34"/>
      <c r="G11" s="40">
        <f>G8-G10</f>
        <v>14722.410000000002</v>
      </c>
      <c r="H11" s="34"/>
      <c r="I11" s="34"/>
      <c r="J11" s="34"/>
      <c r="K11" s="34" t="s">
        <v>63</v>
      </c>
      <c r="L11" s="34">
        <f>L5+L6+L7-L9-L10</f>
        <v>14722.41</v>
      </c>
      <c r="M11" s="34"/>
    </row>
    <row r="12" spans="1:13" x14ac:dyDescent="0.25"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1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5">
      <c r="A15" s="1" t="s">
        <v>9</v>
      </c>
      <c r="D15" s="34">
        <v>9666.17</v>
      </c>
      <c r="E15" s="60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1" t="s">
        <v>10</v>
      </c>
      <c r="D16" s="34">
        <v>5056.24</v>
      </c>
      <c r="E16" s="60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1" t="s">
        <v>13</v>
      </c>
      <c r="D17" s="34">
        <v>0</v>
      </c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D18" s="57">
        <f>SUM(D15:D17)</f>
        <v>14722.41</v>
      </c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1" t="s"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1" t="s">
        <v>12</v>
      </c>
      <c r="B21" s="1" t="s"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15.75" thickBot="1" x14ac:dyDescent="0.3">
      <c r="B23" s="61">
        <f>SUM(B22:B22)</f>
        <v>0</v>
      </c>
      <c r="D23" s="61">
        <f>SUM(D22:D22)</f>
        <v>0</v>
      </c>
      <c r="E23" s="34"/>
      <c r="F23" s="34"/>
      <c r="G23" s="62">
        <f>D18+B23-D23</f>
        <v>14722.41</v>
      </c>
      <c r="H23" s="34"/>
      <c r="I23" s="34">
        <f>G11-G23</f>
        <v>0</v>
      </c>
      <c r="J23" s="34"/>
      <c r="K23" s="34"/>
      <c r="L23" s="34"/>
      <c r="M23" s="34"/>
    </row>
    <row r="24" spans="1:13" ht="15.75" thickTop="1" x14ac:dyDescent="0.25"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x14ac:dyDescent="0.25">
      <c r="A25" s="1" t="s">
        <v>115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1" t="s">
        <v>49</v>
      </c>
      <c r="C26" s="16" t="s">
        <v>102</v>
      </c>
      <c r="D26" s="63">
        <f>3381.64-Payments!Q7</f>
        <v>2795.31</v>
      </c>
      <c r="E26" s="34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1" t="s">
        <v>103</v>
      </c>
      <c r="C27" s="16" t="s">
        <v>102</v>
      </c>
      <c r="D27" s="63">
        <f>521.1+65-Payments!R7</f>
        <v>397.32000000000005</v>
      </c>
      <c r="E27" s="34"/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1" t="s">
        <v>50</v>
      </c>
      <c r="D28" s="34">
        <v>118.3</v>
      </c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1" t="s">
        <v>51</v>
      </c>
      <c r="D29" s="34">
        <v>175.97</v>
      </c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1" t="s">
        <v>70</v>
      </c>
      <c r="D30" s="34">
        <f>'Inc&amp;Exp'!B9-'Inc&amp;Exp'!B19</f>
        <v>1455.84</v>
      </c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1" t="s">
        <v>72</v>
      </c>
      <c r="D31" s="34">
        <v>183.27</v>
      </c>
      <c r="E31" s="34"/>
      <c r="F31" s="34"/>
      <c r="G31" s="34"/>
      <c r="H31" s="34"/>
      <c r="I31" s="34"/>
      <c r="J31" s="34"/>
      <c r="K31" s="34"/>
      <c r="L31" s="34"/>
      <c r="M31" s="34"/>
    </row>
    <row r="32" spans="1:13" x14ac:dyDescent="0.25">
      <c r="D32" s="44">
        <f>SUM(D26:D31)</f>
        <v>5126.01</v>
      </c>
      <c r="E32" s="34"/>
      <c r="F32" s="34"/>
      <c r="G32" s="34"/>
      <c r="H32" s="34"/>
      <c r="I32" s="34"/>
      <c r="J32" s="34"/>
      <c r="K32" s="34"/>
      <c r="L32" s="34"/>
      <c r="M32" s="34"/>
    </row>
    <row r="33" spans="1:13" x14ac:dyDescent="0.25"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x14ac:dyDescent="0.25">
      <c r="A34" s="1" t="s">
        <v>66</v>
      </c>
      <c r="D34" s="34"/>
      <c r="E34" s="44">
        <v>2000</v>
      </c>
      <c r="F34" s="34"/>
      <c r="G34" s="34"/>
      <c r="H34" s="34"/>
      <c r="I34" s="34"/>
      <c r="J34" s="34"/>
      <c r="K34" s="34"/>
      <c r="L34" s="34"/>
      <c r="M34" s="34"/>
    </row>
    <row r="35" spans="1:13" x14ac:dyDescent="0.25">
      <c r="A35" s="1" t="s">
        <v>55</v>
      </c>
      <c r="D35" s="34"/>
      <c r="E35" s="34"/>
      <c r="F35" s="34"/>
      <c r="G35" s="44">
        <f>G23-E34-D32</f>
        <v>7596.4</v>
      </c>
      <c r="H35" s="34"/>
      <c r="I35" s="34"/>
      <c r="J35" s="34"/>
      <c r="K35" s="34"/>
      <c r="L35" s="34"/>
      <c r="M35" s="34"/>
    </row>
    <row r="36" spans="1:13" x14ac:dyDescent="0.25"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x14ac:dyDescent="0.25"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x14ac:dyDescent="0.25"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 x14ac:dyDescent="0.25">
      <c r="D42" s="34"/>
      <c r="E42" s="34"/>
      <c r="F42" s="34"/>
      <c r="G42" s="34"/>
      <c r="H42" s="34"/>
      <c r="I42" s="34"/>
      <c r="J42" s="34"/>
      <c r="K42" s="34"/>
      <c r="L42" s="34"/>
      <c r="M42" s="34"/>
    </row>
  </sheetData>
  <mergeCells count="2">
    <mergeCell ref="A1:G1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0A72-F3CC-4E92-8DED-CE8E7DCED6D0}">
  <sheetPr>
    <pageSetUpPr fitToPage="1"/>
  </sheetPr>
  <dimension ref="A1:K38"/>
  <sheetViews>
    <sheetView workbookViewId="0">
      <selection activeCell="F7" sqref="F7"/>
    </sheetView>
  </sheetViews>
  <sheetFormatPr defaultColWidth="8.85546875" defaultRowHeight="15" x14ac:dyDescent="0.25"/>
  <cols>
    <col min="1" max="1" width="3.85546875" style="1" customWidth="1"/>
    <col min="2" max="2" width="10.42578125" style="1" customWidth="1"/>
    <col min="3" max="3" width="3.85546875" style="1" customWidth="1"/>
    <col min="4" max="4" width="27.5703125" style="1" customWidth="1"/>
    <col min="5" max="5" width="11.5703125" style="1" hidden="1" customWidth="1"/>
    <col min="6" max="6" width="13.42578125" style="1" customWidth="1"/>
    <col min="7" max="7" width="13" style="1" customWidth="1"/>
    <col min="8" max="8" width="12.7109375" style="1" customWidth="1"/>
    <col min="9" max="9" width="10.7109375" style="1" customWidth="1"/>
    <col min="10" max="10" width="32.85546875" style="1" customWidth="1"/>
    <col min="11" max="11" width="3.85546875" style="1" customWidth="1"/>
    <col min="12" max="16384" width="8.85546875" style="1"/>
  </cols>
  <sheetData>
    <row r="1" spans="1:11" x14ac:dyDescent="0.25">
      <c r="A1" s="6"/>
      <c r="B1" s="68" t="s">
        <v>23</v>
      </c>
      <c r="C1" s="68"/>
      <c r="D1" s="68"/>
      <c r="E1" s="68"/>
      <c r="F1" s="68"/>
    </row>
    <row r="3" spans="1:11" ht="15.75" thickBot="1" x14ac:dyDescent="0.3">
      <c r="B3" s="69" t="s">
        <v>95</v>
      </c>
      <c r="C3" s="69"/>
      <c r="D3" s="69"/>
      <c r="E3" s="69"/>
      <c r="F3" s="69"/>
      <c r="G3" s="69"/>
      <c r="H3" s="66"/>
      <c r="I3" s="66"/>
      <c r="J3" s="66"/>
    </row>
    <row r="4" spans="1:11" x14ac:dyDescent="0.25">
      <c r="F4" s="20"/>
      <c r="G4" s="22"/>
      <c r="H4" s="20"/>
      <c r="I4" s="21"/>
      <c r="J4" s="22"/>
    </row>
    <row r="5" spans="1:11" ht="30" x14ac:dyDescent="0.25">
      <c r="B5" s="9">
        <v>45016</v>
      </c>
      <c r="E5" s="17">
        <v>45382</v>
      </c>
      <c r="F5" s="23">
        <v>45382</v>
      </c>
      <c r="G5" s="24" t="s">
        <v>14</v>
      </c>
      <c r="H5" s="72" t="s">
        <v>128</v>
      </c>
      <c r="I5" s="73" t="s">
        <v>130</v>
      </c>
      <c r="J5" s="24" t="s">
        <v>129</v>
      </c>
    </row>
    <row r="6" spans="1:11" x14ac:dyDescent="0.25">
      <c r="E6" s="18"/>
      <c r="F6" s="25"/>
      <c r="G6" s="26"/>
      <c r="H6" s="25"/>
      <c r="I6" s="70"/>
      <c r="J6" s="26"/>
    </row>
    <row r="7" spans="1:11" x14ac:dyDescent="0.25">
      <c r="D7" s="6" t="s">
        <v>15</v>
      </c>
      <c r="E7" s="18"/>
      <c r="F7" s="25"/>
      <c r="G7" s="26"/>
      <c r="H7" s="25"/>
      <c r="I7" s="70"/>
      <c r="J7" s="26"/>
    </row>
    <row r="8" spans="1:11" x14ac:dyDescent="0.25">
      <c r="B8" s="34">
        <v>6347</v>
      </c>
      <c r="D8" s="1" t="s">
        <v>5</v>
      </c>
      <c r="E8" s="19">
        <f>Receipts!G6</f>
        <v>6400</v>
      </c>
      <c r="F8" s="45">
        <f>E8</f>
        <v>6400</v>
      </c>
      <c r="G8" s="46">
        <v>6400</v>
      </c>
      <c r="H8" s="45">
        <f>F8-G8</f>
        <v>0</v>
      </c>
      <c r="I8" s="71">
        <f>H8/G8</f>
        <v>0</v>
      </c>
      <c r="J8" s="46"/>
      <c r="K8" s="34"/>
    </row>
    <row r="9" spans="1:11" x14ac:dyDescent="0.25">
      <c r="B9" s="34">
        <v>3260</v>
      </c>
      <c r="D9" s="1" t="s">
        <v>42</v>
      </c>
      <c r="E9" s="19"/>
      <c r="F9" s="45"/>
      <c r="G9" s="46"/>
      <c r="H9" s="45"/>
      <c r="I9" s="71"/>
      <c r="J9" s="46"/>
      <c r="K9" s="34"/>
    </row>
    <row r="10" spans="1:11" x14ac:dyDescent="0.25">
      <c r="B10" s="34">
        <v>5.72</v>
      </c>
      <c r="D10" s="1" t="s">
        <v>43</v>
      </c>
      <c r="E10" s="19">
        <f>Receipts!I6</f>
        <v>71.88</v>
      </c>
      <c r="F10" s="45">
        <f>E10</f>
        <v>71.88</v>
      </c>
      <c r="G10" s="46"/>
      <c r="H10" s="45">
        <f t="shared" ref="H10:H13" si="0">F10-G10</f>
        <v>71.88</v>
      </c>
      <c r="I10" s="71"/>
      <c r="J10" s="46"/>
      <c r="K10" s="34"/>
    </row>
    <row r="11" spans="1:11" x14ac:dyDescent="0.25">
      <c r="B11" s="34"/>
      <c r="D11" s="1" t="s">
        <v>111</v>
      </c>
      <c r="E11" s="19">
        <f>Receipts!K6</f>
        <v>10</v>
      </c>
      <c r="F11" s="45">
        <f>E11</f>
        <v>10</v>
      </c>
      <c r="G11" s="46"/>
      <c r="H11" s="45">
        <f t="shared" si="0"/>
        <v>10</v>
      </c>
      <c r="I11" s="71"/>
      <c r="J11" s="46"/>
      <c r="K11" s="34"/>
    </row>
    <row r="12" spans="1:11" x14ac:dyDescent="0.25">
      <c r="B12" s="34"/>
      <c r="D12" s="1" t="s">
        <v>109</v>
      </c>
      <c r="E12" s="19">
        <f>Receipts!L15</f>
        <v>8000</v>
      </c>
      <c r="F12" s="45">
        <f>E12</f>
        <v>8000</v>
      </c>
      <c r="G12" s="46"/>
      <c r="H12" s="45">
        <f t="shared" si="0"/>
        <v>8000</v>
      </c>
      <c r="I12" s="71"/>
      <c r="J12" s="46"/>
      <c r="K12" s="34"/>
    </row>
    <row r="13" spans="1:11" x14ac:dyDescent="0.25">
      <c r="B13" s="34">
        <v>446.41</v>
      </c>
      <c r="D13" s="1" t="s">
        <v>44</v>
      </c>
      <c r="E13" s="19">
        <f>Receipts!H6</f>
        <v>670.74</v>
      </c>
      <c r="F13" s="45">
        <f>E13</f>
        <v>670.74</v>
      </c>
      <c r="G13" s="46"/>
      <c r="H13" s="45">
        <f t="shared" si="0"/>
        <v>670.74</v>
      </c>
      <c r="I13" s="71"/>
      <c r="J13" s="46"/>
      <c r="K13" s="34"/>
    </row>
    <row r="14" spans="1:11" x14ac:dyDescent="0.25">
      <c r="B14" s="34"/>
      <c r="E14" s="18"/>
      <c r="F14" s="45"/>
      <c r="G14" s="46"/>
      <c r="H14" s="45"/>
      <c r="I14" s="71"/>
      <c r="J14" s="46"/>
      <c r="K14" s="34"/>
    </row>
    <row r="15" spans="1:11" x14ac:dyDescent="0.25">
      <c r="B15" s="44">
        <f>SUM(B8:B14)</f>
        <v>10059.129999999999</v>
      </c>
      <c r="D15" s="6" t="s">
        <v>16</v>
      </c>
      <c r="E15" s="19">
        <f>SUM(E8:E14)</f>
        <v>15152.62</v>
      </c>
      <c r="F15" s="48">
        <f>SUM(F8:F14)</f>
        <v>15152.62</v>
      </c>
      <c r="G15" s="49">
        <f>SUM(G7:G14)</f>
        <v>6400</v>
      </c>
      <c r="H15" s="48">
        <f>SUM(H8:H14)</f>
        <v>8752.6200000000008</v>
      </c>
      <c r="I15" s="75">
        <f>H15/G15</f>
        <v>1.367596875</v>
      </c>
      <c r="J15" s="49">
        <f>SUM(J7:J14)</f>
        <v>0</v>
      </c>
      <c r="K15" s="34"/>
    </row>
    <row r="16" spans="1:11" x14ac:dyDescent="0.25">
      <c r="B16" s="34"/>
      <c r="F16" s="45"/>
      <c r="G16" s="46"/>
      <c r="H16" s="45"/>
      <c r="I16" s="71"/>
      <c r="J16" s="46"/>
      <c r="K16" s="34"/>
    </row>
    <row r="17" spans="2:11" x14ac:dyDescent="0.25">
      <c r="B17" s="34"/>
      <c r="D17" s="6" t="s">
        <v>17</v>
      </c>
      <c r="F17" s="45"/>
      <c r="G17" s="46"/>
      <c r="H17" s="45"/>
      <c r="I17" s="71"/>
      <c r="J17" s="46"/>
      <c r="K17" s="34"/>
    </row>
    <row r="18" spans="2:11" x14ac:dyDescent="0.25">
      <c r="B18" s="34">
        <v>2603.6999999999998</v>
      </c>
      <c r="D18" s="1" t="s">
        <v>38</v>
      </c>
      <c r="E18" s="19">
        <f>Payments!H7</f>
        <v>3470.79</v>
      </c>
      <c r="F18" s="45">
        <f>E18</f>
        <v>3470.79</v>
      </c>
      <c r="G18" s="46">
        <v>2600</v>
      </c>
      <c r="H18" s="45">
        <f t="shared" ref="H18:H33" si="1">F18-G18</f>
        <v>870.79</v>
      </c>
      <c r="I18" s="74">
        <f>(F18-G18)/G18</f>
        <v>0.33491923076923075</v>
      </c>
      <c r="J18" s="46" t="s">
        <v>131</v>
      </c>
      <c r="K18" s="34"/>
    </row>
    <row r="19" spans="2:11" x14ac:dyDescent="0.25">
      <c r="B19" s="34">
        <v>1804.16</v>
      </c>
      <c r="D19" s="1" t="s">
        <v>73</v>
      </c>
      <c r="E19" s="19"/>
      <c r="F19" s="45"/>
      <c r="G19" s="46"/>
      <c r="H19" s="45">
        <f t="shared" si="1"/>
        <v>0</v>
      </c>
      <c r="I19" s="71"/>
      <c r="J19" s="46"/>
      <c r="K19" s="34"/>
    </row>
    <row r="20" spans="2:11" x14ac:dyDescent="0.25">
      <c r="B20" s="34">
        <v>524.65</v>
      </c>
      <c r="D20" s="1" t="s">
        <v>45</v>
      </c>
      <c r="E20" s="19"/>
      <c r="F20" s="45"/>
      <c r="G20" s="46">
        <v>1200</v>
      </c>
      <c r="H20" s="45">
        <f t="shared" si="1"/>
        <v>-1200</v>
      </c>
      <c r="I20" s="74">
        <f t="shared" ref="I20:I35" si="2">(F20-G20)/G20</f>
        <v>-1</v>
      </c>
      <c r="J20" s="46" t="s">
        <v>132</v>
      </c>
      <c r="K20" s="34"/>
    </row>
    <row r="21" spans="2:11" x14ac:dyDescent="0.25">
      <c r="B21" s="34">
        <v>385.04</v>
      </c>
      <c r="D21" s="1" t="s">
        <v>46</v>
      </c>
      <c r="E21" s="19">
        <f>Payments!I7</f>
        <v>56.66</v>
      </c>
      <c r="F21" s="45">
        <f>E21</f>
        <v>56.66</v>
      </c>
      <c r="G21" s="46">
        <v>1000</v>
      </c>
      <c r="H21" s="45">
        <f t="shared" si="1"/>
        <v>-943.34</v>
      </c>
      <c r="I21" s="74">
        <f t="shared" si="2"/>
        <v>-0.94334000000000007</v>
      </c>
      <c r="J21" s="46" t="s">
        <v>132</v>
      </c>
      <c r="K21" s="34"/>
    </row>
    <row r="22" spans="2:11" x14ac:dyDescent="0.25">
      <c r="B22" s="34">
        <v>257.60000000000002</v>
      </c>
      <c r="D22" s="1" t="s">
        <v>6</v>
      </c>
      <c r="E22" s="19">
        <f>Payments!J7</f>
        <v>257.60000000000002</v>
      </c>
      <c r="F22" s="45">
        <f>E22</f>
        <v>257.60000000000002</v>
      </c>
      <c r="G22" s="46">
        <v>300</v>
      </c>
      <c r="H22" s="45">
        <f t="shared" si="1"/>
        <v>-42.399999999999977</v>
      </c>
      <c r="I22" s="74">
        <f t="shared" si="2"/>
        <v>-0.14133333333333326</v>
      </c>
      <c r="J22" s="46"/>
      <c r="K22" s="34"/>
    </row>
    <row r="23" spans="2:11" x14ac:dyDescent="0.25">
      <c r="B23" s="34"/>
      <c r="D23" s="1" t="s">
        <v>39</v>
      </c>
      <c r="E23" s="19">
        <f>Payments!M7</f>
        <v>998</v>
      </c>
      <c r="F23" s="45">
        <f>E23</f>
        <v>998</v>
      </c>
      <c r="G23" s="46">
        <v>1000</v>
      </c>
      <c r="H23" s="45">
        <f t="shared" si="1"/>
        <v>-2</v>
      </c>
      <c r="I23" s="74">
        <f t="shared" si="2"/>
        <v>-2E-3</v>
      </c>
      <c r="J23" s="46"/>
      <c r="K23" s="34"/>
    </row>
    <row r="24" spans="2:11" x14ac:dyDescent="0.25">
      <c r="B24" s="34">
        <v>175</v>
      </c>
      <c r="D24" s="1" t="s">
        <v>40</v>
      </c>
      <c r="E24" s="19">
        <f>Payments!K7</f>
        <v>184</v>
      </c>
      <c r="F24" s="45">
        <f>E24</f>
        <v>184</v>
      </c>
      <c r="G24" s="46">
        <v>200</v>
      </c>
      <c r="H24" s="45">
        <f t="shared" si="1"/>
        <v>-16</v>
      </c>
      <c r="I24" s="74">
        <f t="shared" si="2"/>
        <v>-0.08</v>
      </c>
      <c r="J24" s="46"/>
      <c r="K24" s="34"/>
    </row>
    <row r="25" spans="2:11" x14ac:dyDescent="0.25">
      <c r="B25" s="34">
        <v>83.93</v>
      </c>
      <c r="D25" s="1" t="s">
        <v>47</v>
      </c>
      <c r="E25" s="19">
        <f>Payments!P7+Payments!L7</f>
        <v>386.95</v>
      </c>
      <c r="F25" s="45">
        <f>E25</f>
        <v>386.95</v>
      </c>
      <c r="G25" s="46">
        <v>150</v>
      </c>
      <c r="H25" s="45">
        <f t="shared" si="1"/>
        <v>236.95</v>
      </c>
      <c r="I25" s="74">
        <f t="shared" si="2"/>
        <v>1.5796666666666666</v>
      </c>
      <c r="J25" s="46">
        <v>150</v>
      </c>
      <c r="K25" s="34"/>
    </row>
    <row r="26" spans="2:11" x14ac:dyDescent="0.25">
      <c r="B26" s="34"/>
      <c r="D26" s="1" t="s">
        <v>111</v>
      </c>
      <c r="E26" s="19">
        <f>Payments!S39</f>
        <v>0</v>
      </c>
      <c r="F26" s="45">
        <f>E26</f>
        <v>0</v>
      </c>
      <c r="G26" s="46">
        <v>50</v>
      </c>
      <c r="H26" s="45">
        <f t="shared" si="1"/>
        <v>-50</v>
      </c>
      <c r="I26" s="74">
        <f t="shared" si="2"/>
        <v>-1</v>
      </c>
      <c r="J26" s="46"/>
      <c r="K26" s="34"/>
    </row>
    <row r="27" spans="2:11" x14ac:dyDescent="0.25">
      <c r="B27" s="34"/>
      <c r="D27" s="1" t="s">
        <v>49</v>
      </c>
      <c r="E27" s="19">
        <f>Payments!Q7</f>
        <v>586.32999999999993</v>
      </c>
      <c r="F27" s="45">
        <f>E27</f>
        <v>586.32999999999993</v>
      </c>
      <c r="G27" s="46"/>
      <c r="H27" s="45">
        <f t="shared" si="1"/>
        <v>586.32999999999993</v>
      </c>
      <c r="I27" s="74"/>
      <c r="J27" s="46" t="s">
        <v>133</v>
      </c>
      <c r="K27" s="34"/>
    </row>
    <row r="28" spans="2:11" x14ac:dyDescent="0.25">
      <c r="B28" s="34">
        <v>125</v>
      </c>
      <c r="D28" s="1" t="s">
        <v>48</v>
      </c>
      <c r="E28" s="19">
        <f>Payments!N7</f>
        <v>168.84</v>
      </c>
      <c r="F28" s="45">
        <f>E28</f>
        <v>168.84</v>
      </c>
      <c r="G28" s="46">
        <v>150</v>
      </c>
      <c r="H28" s="45">
        <f t="shared" si="1"/>
        <v>18.840000000000003</v>
      </c>
      <c r="I28" s="74">
        <f t="shared" si="2"/>
        <v>0.12560000000000002</v>
      </c>
      <c r="J28" s="46"/>
      <c r="K28" s="34"/>
    </row>
    <row r="29" spans="2:11" x14ac:dyDescent="0.25">
      <c r="B29" s="34">
        <v>969.66</v>
      </c>
      <c r="D29" s="1" t="s">
        <v>69</v>
      </c>
      <c r="E29" s="19"/>
      <c r="F29" s="45"/>
      <c r="G29" s="46"/>
      <c r="H29" s="45">
        <f t="shared" si="1"/>
        <v>0</v>
      </c>
      <c r="I29" s="74"/>
      <c r="J29" s="46"/>
      <c r="K29" s="34"/>
    </row>
    <row r="30" spans="2:11" x14ac:dyDescent="0.25">
      <c r="B30" s="34"/>
      <c r="D30" s="1" t="s">
        <v>71</v>
      </c>
      <c r="E30" s="19">
        <f>Payments!R7</f>
        <v>188.77999999999997</v>
      </c>
      <c r="F30" s="45">
        <f>E30</f>
        <v>188.77999999999997</v>
      </c>
      <c r="G30" s="46"/>
      <c r="H30" s="45">
        <f t="shared" si="1"/>
        <v>188.77999999999997</v>
      </c>
      <c r="I30" s="74"/>
      <c r="J30" s="46" t="s">
        <v>133</v>
      </c>
      <c r="K30" s="34"/>
    </row>
    <row r="31" spans="2:11" x14ac:dyDescent="0.25">
      <c r="B31" s="34">
        <v>376.1</v>
      </c>
      <c r="D31" s="1" t="s">
        <v>56</v>
      </c>
      <c r="E31" s="19"/>
      <c r="F31" s="45"/>
      <c r="G31" s="46">
        <v>500</v>
      </c>
      <c r="H31" s="45">
        <f t="shared" si="1"/>
        <v>-500</v>
      </c>
      <c r="I31" s="74">
        <f t="shared" si="2"/>
        <v>-1</v>
      </c>
      <c r="J31" s="46"/>
      <c r="K31" s="34"/>
    </row>
    <row r="32" spans="2:11" x14ac:dyDescent="0.25">
      <c r="B32" s="34"/>
      <c r="D32" s="1" t="s">
        <v>109</v>
      </c>
      <c r="E32" s="19">
        <f>Payments!S7</f>
        <v>8000</v>
      </c>
      <c r="F32" s="45">
        <f>E32</f>
        <v>8000</v>
      </c>
      <c r="G32" s="46"/>
      <c r="H32" s="45">
        <f t="shared" si="1"/>
        <v>8000</v>
      </c>
      <c r="I32" s="74"/>
      <c r="J32" s="46"/>
      <c r="K32" s="34"/>
    </row>
    <row r="33" spans="2:11" x14ac:dyDescent="0.25">
      <c r="B33" s="34">
        <v>599.62</v>
      </c>
      <c r="D33" s="1" t="s">
        <v>41</v>
      </c>
      <c r="E33" s="19">
        <f>Payments!U7</f>
        <v>335.59999999999997</v>
      </c>
      <c r="F33" s="45">
        <f>E33</f>
        <v>335.59999999999997</v>
      </c>
      <c r="G33" s="46"/>
      <c r="H33" s="45">
        <f t="shared" si="1"/>
        <v>335.59999999999997</v>
      </c>
      <c r="I33" s="74"/>
      <c r="J33" s="46"/>
      <c r="K33" s="34"/>
    </row>
    <row r="34" spans="2:11" x14ac:dyDescent="0.25">
      <c r="B34" s="34"/>
      <c r="E34" s="18"/>
      <c r="F34" s="45"/>
      <c r="G34" s="46"/>
      <c r="H34" s="45"/>
      <c r="I34" s="71"/>
      <c r="J34" s="46"/>
      <c r="K34" s="34"/>
    </row>
    <row r="35" spans="2:11" x14ac:dyDescent="0.25">
      <c r="B35" s="44">
        <f>SUM(B18:B34)</f>
        <v>7904.46</v>
      </c>
      <c r="D35" s="6" t="s">
        <v>18</v>
      </c>
      <c r="E35" s="19">
        <f>SUM(E18:E34)</f>
        <v>14633.55</v>
      </c>
      <c r="F35" s="48">
        <f>SUM(F18:F34)</f>
        <v>14633.55</v>
      </c>
      <c r="G35" s="49">
        <f>SUM(G17:G34)</f>
        <v>7150</v>
      </c>
      <c r="H35" s="48">
        <f>SUM(H18:H34)</f>
        <v>7483.55</v>
      </c>
      <c r="I35" s="75">
        <f t="shared" si="2"/>
        <v>1.0466503496503496</v>
      </c>
      <c r="J35" s="49">
        <f>SUM(J17:J34)</f>
        <v>150</v>
      </c>
      <c r="K35" s="34"/>
    </row>
    <row r="36" spans="2:11" x14ac:dyDescent="0.25">
      <c r="B36" s="34"/>
      <c r="F36" s="45"/>
      <c r="G36" s="46"/>
      <c r="H36" s="45"/>
      <c r="I36" s="71"/>
      <c r="J36" s="46"/>
      <c r="K36" s="34"/>
    </row>
    <row r="37" spans="2:11" ht="15.75" thickBot="1" x14ac:dyDescent="0.3">
      <c r="B37" s="40">
        <f>B15-B35</f>
        <v>2154.6699999999992</v>
      </c>
      <c r="D37" s="6" t="s">
        <v>19</v>
      </c>
      <c r="E37" s="19">
        <f>E15-E35</f>
        <v>519.07000000000153</v>
      </c>
      <c r="F37" s="51">
        <f>F15-F35</f>
        <v>519.07000000000153</v>
      </c>
      <c r="G37" s="52">
        <f>G15-G35</f>
        <v>-750</v>
      </c>
      <c r="H37" s="51">
        <f>H15-H35</f>
        <v>1269.0700000000006</v>
      </c>
      <c r="I37" s="75"/>
      <c r="J37" s="52">
        <f>J15-J35</f>
        <v>-150</v>
      </c>
      <c r="K37" s="34"/>
    </row>
    <row r="38" spans="2:11" ht="15.75" thickBot="1" x14ac:dyDescent="0.3">
      <c r="F38" s="27"/>
      <c r="G38" s="29"/>
      <c r="H38" s="27"/>
      <c r="I38" s="28"/>
      <c r="J38" s="29"/>
    </row>
  </sheetData>
  <mergeCells count="2">
    <mergeCell ref="B1:F1"/>
    <mergeCell ref="B3:G3"/>
  </mergeCells>
  <pageMargins left="0.51181102362204722" right="0.11811023622047245" top="0.74803149606299213" bottom="0.74803149606299213" header="0.31496062992125984" footer="0.31496062992125984"/>
  <pageSetup paperSize="9" scale="86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workbookViewId="0">
      <selection activeCell="H13" activeCellId="2" sqref="H10 H11 H13"/>
    </sheetView>
  </sheetViews>
  <sheetFormatPr defaultColWidth="8.85546875" defaultRowHeight="15" x14ac:dyDescent="0.25"/>
  <cols>
    <col min="1" max="1" width="3.85546875" style="1" customWidth="1"/>
    <col min="2" max="2" width="10.42578125" style="1" customWidth="1"/>
    <col min="3" max="3" width="3.85546875" style="1" customWidth="1"/>
    <col min="4" max="4" width="27.5703125" style="1" customWidth="1"/>
    <col min="5" max="5" width="3.85546875" style="1" customWidth="1"/>
    <col min="6" max="6" width="11.5703125" style="1" customWidth="1"/>
    <col min="7" max="7" width="3.5703125" style="1" customWidth="1"/>
    <col min="8" max="8" width="11.5703125" style="1" customWidth="1"/>
    <col min="9" max="9" width="3.85546875" style="1" customWidth="1"/>
    <col min="10" max="10" width="9.5703125" style="1" bestFit="1" customWidth="1"/>
    <col min="11" max="11" width="3.85546875" style="1" customWidth="1"/>
    <col min="12" max="12" width="10.140625" style="14" bestFit="1" customWidth="1"/>
    <col min="13" max="13" width="46.85546875" style="1" customWidth="1"/>
    <col min="14" max="14" width="9.5703125" style="1" bestFit="1" customWidth="1"/>
    <col min="15" max="16384" width="8.85546875" style="1"/>
  </cols>
  <sheetData>
    <row r="1" spans="1:14" x14ac:dyDescent="0.25">
      <c r="A1" s="6"/>
      <c r="B1" s="68" t="s">
        <v>23</v>
      </c>
      <c r="C1" s="68"/>
      <c r="D1" s="68"/>
      <c r="E1" s="68"/>
      <c r="F1" s="68"/>
      <c r="G1" s="68"/>
      <c r="H1" s="68"/>
      <c r="I1" s="68"/>
    </row>
    <row r="3" spans="1:14" ht="15.75" thickBot="1" x14ac:dyDescent="0.3">
      <c r="B3" s="69" t="s">
        <v>95</v>
      </c>
      <c r="C3" s="69"/>
      <c r="D3" s="69"/>
      <c r="E3" s="69"/>
      <c r="F3" s="69"/>
      <c r="G3" s="69"/>
      <c r="H3" s="69"/>
      <c r="I3" s="69"/>
      <c r="J3" s="69"/>
      <c r="L3" s="15" t="s">
        <v>96</v>
      </c>
    </row>
    <row r="4" spans="1:14" x14ac:dyDescent="0.25">
      <c r="H4" s="20"/>
      <c r="I4" s="21"/>
      <c r="J4" s="22"/>
      <c r="L4" s="15" t="s">
        <v>97</v>
      </c>
    </row>
    <row r="5" spans="1:14" x14ac:dyDescent="0.25">
      <c r="B5" s="9">
        <v>45016</v>
      </c>
      <c r="F5" s="17">
        <v>45382</v>
      </c>
      <c r="G5" s="9"/>
      <c r="H5" s="23">
        <v>45382</v>
      </c>
      <c r="J5" s="24" t="s">
        <v>14</v>
      </c>
      <c r="L5" s="15" t="s">
        <v>14</v>
      </c>
    </row>
    <row r="6" spans="1:14" x14ac:dyDescent="0.25">
      <c r="F6" s="18"/>
      <c r="H6" s="25"/>
      <c r="J6" s="26"/>
    </row>
    <row r="7" spans="1:14" x14ac:dyDescent="0.25">
      <c r="D7" s="6" t="s">
        <v>15</v>
      </c>
      <c r="F7" s="18"/>
      <c r="H7" s="25"/>
      <c r="J7" s="26"/>
      <c r="N7" s="2"/>
    </row>
    <row r="8" spans="1:14" x14ac:dyDescent="0.25">
      <c r="B8" s="34">
        <v>6347</v>
      </c>
      <c r="D8" s="1" t="s">
        <v>5</v>
      </c>
      <c r="F8" s="19">
        <f>Receipts!G6</f>
        <v>6400</v>
      </c>
      <c r="G8" s="2"/>
      <c r="H8" s="45">
        <f>F8</f>
        <v>6400</v>
      </c>
      <c r="I8" s="34"/>
      <c r="J8" s="46">
        <v>6400</v>
      </c>
      <c r="K8" s="34"/>
      <c r="L8" s="47">
        <v>7000</v>
      </c>
      <c r="N8" s="2"/>
    </row>
    <row r="9" spans="1:14" x14ac:dyDescent="0.25">
      <c r="B9" s="34">
        <v>3260</v>
      </c>
      <c r="D9" s="1" t="s">
        <v>42</v>
      </c>
      <c r="F9" s="19"/>
      <c r="G9" s="2"/>
      <c r="H9" s="45"/>
      <c r="I9" s="34"/>
      <c r="J9" s="46"/>
      <c r="K9" s="34"/>
      <c r="L9" s="47"/>
      <c r="N9" s="2"/>
    </row>
    <row r="10" spans="1:14" x14ac:dyDescent="0.25">
      <c r="B10" s="34">
        <v>5.72</v>
      </c>
      <c r="D10" s="1" t="s">
        <v>43</v>
      </c>
      <c r="F10" s="19">
        <f>Receipts!I6</f>
        <v>71.88</v>
      </c>
      <c r="G10" s="2"/>
      <c r="H10" s="45">
        <f>F10</f>
        <v>71.88</v>
      </c>
      <c r="I10" s="34"/>
      <c r="J10" s="46"/>
      <c r="K10" s="34"/>
      <c r="L10" s="47"/>
      <c r="N10" s="2"/>
    </row>
    <row r="11" spans="1:14" x14ac:dyDescent="0.25">
      <c r="B11" s="34"/>
      <c r="D11" s="1" t="s">
        <v>111</v>
      </c>
      <c r="F11" s="19">
        <f>Receipts!K6</f>
        <v>10</v>
      </c>
      <c r="G11" s="2"/>
      <c r="H11" s="45">
        <f>F11</f>
        <v>10</v>
      </c>
      <c r="I11" s="34"/>
      <c r="J11" s="46"/>
      <c r="K11" s="34"/>
      <c r="L11" s="47"/>
      <c r="N11" s="2"/>
    </row>
    <row r="12" spans="1:14" x14ac:dyDescent="0.25">
      <c r="B12" s="34"/>
      <c r="D12" s="1" t="s">
        <v>109</v>
      </c>
      <c r="F12" s="19">
        <f>Receipts!L15</f>
        <v>8000</v>
      </c>
      <c r="G12" s="2"/>
      <c r="H12" s="45">
        <f>F12</f>
        <v>8000</v>
      </c>
      <c r="I12" s="34"/>
      <c r="J12" s="46"/>
      <c r="K12" s="34"/>
      <c r="L12" s="47"/>
      <c r="N12" s="2"/>
    </row>
    <row r="13" spans="1:14" x14ac:dyDescent="0.25">
      <c r="B13" s="34">
        <v>446.41</v>
      </c>
      <c r="D13" s="1" t="s">
        <v>44</v>
      </c>
      <c r="F13" s="19">
        <f>Receipts!H6</f>
        <v>670.74</v>
      </c>
      <c r="G13" s="2"/>
      <c r="H13" s="45">
        <f>F13</f>
        <v>670.74</v>
      </c>
      <c r="I13" s="34"/>
      <c r="J13" s="46"/>
      <c r="K13" s="34"/>
      <c r="L13" s="47"/>
      <c r="N13" s="2"/>
    </row>
    <row r="14" spans="1:14" x14ac:dyDescent="0.25">
      <c r="B14" s="34"/>
      <c r="F14" s="18"/>
      <c r="H14" s="45"/>
      <c r="I14" s="34"/>
      <c r="J14" s="46"/>
      <c r="K14" s="34"/>
      <c r="L14" s="47"/>
      <c r="N14" s="2"/>
    </row>
    <row r="15" spans="1:14" x14ac:dyDescent="0.25">
      <c r="B15" s="44">
        <f>SUM(B8:B14)</f>
        <v>10059.129999999999</v>
      </c>
      <c r="D15" s="6" t="s">
        <v>16</v>
      </c>
      <c r="F15" s="19">
        <f>SUM(F8:F14)</f>
        <v>15152.62</v>
      </c>
      <c r="G15" s="2"/>
      <c r="H15" s="48">
        <f>SUM(H8:H14)</f>
        <v>15152.62</v>
      </c>
      <c r="I15" s="34"/>
      <c r="J15" s="49">
        <f>SUM(J7:J14)</f>
        <v>6400</v>
      </c>
      <c r="K15" s="34"/>
      <c r="L15" s="50">
        <f>SUM(L8:L14)</f>
        <v>7000</v>
      </c>
      <c r="N15" s="2"/>
    </row>
    <row r="16" spans="1:14" x14ac:dyDescent="0.25">
      <c r="B16" s="34"/>
      <c r="H16" s="45"/>
      <c r="I16" s="34"/>
      <c r="J16" s="46"/>
      <c r="K16" s="34"/>
      <c r="L16" s="47"/>
      <c r="N16" s="2"/>
    </row>
    <row r="17" spans="2:14" x14ac:dyDescent="0.25">
      <c r="B17" s="34"/>
      <c r="D17" s="6" t="s">
        <v>17</v>
      </c>
      <c r="H17" s="45"/>
      <c r="I17" s="34"/>
      <c r="J17" s="46"/>
      <c r="K17" s="34"/>
      <c r="L17" s="47"/>
      <c r="N17" s="2"/>
    </row>
    <row r="18" spans="2:14" x14ac:dyDescent="0.25">
      <c r="B18" s="34">
        <v>2603.6999999999998</v>
      </c>
      <c r="D18" s="1" t="s">
        <v>38</v>
      </c>
      <c r="F18" s="19">
        <f>Payments!H7</f>
        <v>3470.79</v>
      </c>
      <c r="G18" s="2"/>
      <c r="H18" s="45">
        <f>F18</f>
        <v>3470.79</v>
      </c>
      <c r="I18" s="34"/>
      <c r="J18" s="46">
        <v>2600</v>
      </c>
      <c r="K18" s="34"/>
      <c r="L18" s="47">
        <v>2800</v>
      </c>
      <c r="N18" s="2"/>
    </row>
    <row r="19" spans="2:14" x14ac:dyDescent="0.25">
      <c r="B19" s="34">
        <v>1804.16</v>
      </c>
      <c r="D19" s="1" t="s">
        <v>73</v>
      </c>
      <c r="F19" s="19"/>
      <c r="G19" s="2"/>
      <c r="H19" s="45"/>
      <c r="I19" s="34"/>
      <c r="J19" s="46"/>
      <c r="K19" s="34"/>
      <c r="L19" s="47"/>
      <c r="N19" s="2"/>
    </row>
    <row r="20" spans="2:14" x14ac:dyDescent="0.25">
      <c r="B20" s="34">
        <v>524.65</v>
      </c>
      <c r="D20" s="1" t="s">
        <v>45</v>
      </c>
      <c r="F20" s="19"/>
      <c r="G20" s="2"/>
      <c r="H20" s="45"/>
      <c r="I20" s="34"/>
      <c r="J20" s="46">
        <v>1200</v>
      </c>
      <c r="K20" s="34"/>
      <c r="L20" s="47">
        <v>750</v>
      </c>
      <c r="M20" s="30" t="s">
        <v>123</v>
      </c>
      <c r="N20" s="54">
        <v>835</v>
      </c>
    </row>
    <row r="21" spans="2:14" x14ac:dyDescent="0.25">
      <c r="B21" s="34">
        <v>385.04</v>
      </c>
      <c r="D21" s="1" t="s">
        <v>46</v>
      </c>
      <c r="F21" s="19">
        <f>Payments!I7</f>
        <v>56.66</v>
      </c>
      <c r="G21" s="2"/>
      <c r="H21" s="45">
        <f t="shared" ref="H21:H28" si="0">F21</f>
        <v>56.66</v>
      </c>
      <c r="I21" s="34"/>
      <c r="J21" s="46">
        <v>1000</v>
      </c>
      <c r="K21" s="34"/>
      <c r="L21" s="47">
        <v>750</v>
      </c>
      <c r="M21" s="31" t="s">
        <v>124</v>
      </c>
      <c r="N21" s="55">
        <f t="shared" ref="N21:N31" si="1">J21-H21</f>
        <v>943.34</v>
      </c>
    </row>
    <row r="22" spans="2:14" x14ac:dyDescent="0.25">
      <c r="B22" s="34">
        <v>257.60000000000002</v>
      </c>
      <c r="D22" s="1" t="s">
        <v>6</v>
      </c>
      <c r="F22" s="19">
        <f>Payments!J7</f>
        <v>257.60000000000002</v>
      </c>
      <c r="G22" s="2"/>
      <c r="H22" s="45">
        <f t="shared" si="0"/>
        <v>257.60000000000002</v>
      </c>
      <c r="I22" s="34"/>
      <c r="J22" s="46">
        <v>300</v>
      </c>
      <c r="K22" s="34"/>
      <c r="L22" s="47">
        <v>300</v>
      </c>
      <c r="N22" s="34"/>
    </row>
    <row r="23" spans="2:14" x14ac:dyDescent="0.25">
      <c r="B23" s="34"/>
      <c r="D23" s="1" t="s">
        <v>39</v>
      </c>
      <c r="F23" s="19">
        <f>Payments!M7</f>
        <v>998</v>
      </c>
      <c r="G23" s="2"/>
      <c r="H23" s="45">
        <f t="shared" si="0"/>
        <v>998</v>
      </c>
      <c r="I23" s="34"/>
      <c r="J23" s="46">
        <v>1000</v>
      </c>
      <c r="K23" s="34"/>
      <c r="L23" s="47">
        <v>1200</v>
      </c>
      <c r="M23" s="4" t="s">
        <v>104</v>
      </c>
      <c r="N23" s="34"/>
    </row>
    <row r="24" spans="2:14" x14ac:dyDescent="0.25">
      <c r="B24" s="34">
        <v>175</v>
      </c>
      <c r="D24" s="1" t="s">
        <v>40</v>
      </c>
      <c r="F24" s="19">
        <f>Payments!K7</f>
        <v>184</v>
      </c>
      <c r="G24" s="2"/>
      <c r="H24" s="45">
        <f t="shared" si="0"/>
        <v>184</v>
      </c>
      <c r="I24" s="34"/>
      <c r="J24" s="46">
        <v>200</v>
      </c>
      <c r="K24" s="34"/>
      <c r="L24" s="47">
        <v>200</v>
      </c>
      <c r="N24" s="34"/>
    </row>
    <row r="25" spans="2:14" x14ac:dyDescent="0.25">
      <c r="B25" s="34">
        <v>83.93</v>
      </c>
      <c r="D25" s="1" t="s">
        <v>47</v>
      </c>
      <c r="F25" s="19">
        <f>Payments!P7+Payments!L7</f>
        <v>386.95</v>
      </c>
      <c r="G25" s="2"/>
      <c r="H25" s="45">
        <f t="shared" si="0"/>
        <v>386.95</v>
      </c>
      <c r="I25" s="34"/>
      <c r="J25" s="46">
        <v>150</v>
      </c>
      <c r="K25" s="34"/>
      <c r="L25" s="47">
        <v>200</v>
      </c>
      <c r="N25" s="34"/>
    </row>
    <row r="26" spans="2:14" x14ac:dyDescent="0.25">
      <c r="B26" s="34"/>
      <c r="D26" s="1" t="s">
        <v>111</v>
      </c>
      <c r="F26" s="19">
        <f>Payments!S39</f>
        <v>0</v>
      </c>
      <c r="G26" s="2"/>
      <c r="H26" s="45">
        <f t="shared" si="0"/>
        <v>0</v>
      </c>
      <c r="I26" s="34"/>
      <c r="J26" s="46">
        <v>50</v>
      </c>
      <c r="K26" s="34"/>
      <c r="L26" s="47">
        <v>150</v>
      </c>
      <c r="M26" s="64"/>
      <c r="N26" s="39"/>
    </row>
    <row r="27" spans="2:14" x14ac:dyDescent="0.25">
      <c r="B27" s="34"/>
      <c r="D27" s="1" t="s">
        <v>49</v>
      </c>
      <c r="F27" s="19">
        <f>Payments!Q7</f>
        <v>586.32999999999993</v>
      </c>
      <c r="G27" s="2"/>
      <c r="H27" s="45">
        <f t="shared" si="0"/>
        <v>586.32999999999993</v>
      </c>
      <c r="I27" s="34"/>
      <c r="J27" s="46"/>
      <c r="K27" s="34"/>
      <c r="L27" s="47"/>
      <c r="M27" s="4" t="s">
        <v>105</v>
      </c>
      <c r="N27" s="34"/>
    </row>
    <row r="28" spans="2:14" x14ac:dyDescent="0.25">
      <c r="B28" s="34">
        <v>125</v>
      </c>
      <c r="D28" s="1" t="s">
        <v>48</v>
      </c>
      <c r="F28" s="19">
        <f>Payments!N7</f>
        <v>168.84</v>
      </c>
      <c r="G28" s="2"/>
      <c r="H28" s="45">
        <f t="shared" si="0"/>
        <v>168.84</v>
      </c>
      <c r="I28" s="34"/>
      <c r="J28" s="46">
        <v>150</v>
      </c>
      <c r="K28" s="34"/>
      <c r="L28" s="47">
        <v>150</v>
      </c>
      <c r="N28" s="34"/>
    </row>
    <row r="29" spans="2:14" x14ac:dyDescent="0.25">
      <c r="B29" s="34">
        <v>969.66</v>
      </c>
      <c r="D29" s="1" t="s">
        <v>69</v>
      </c>
      <c r="F29" s="19"/>
      <c r="G29" s="2"/>
      <c r="H29" s="45"/>
      <c r="I29" s="34"/>
      <c r="J29" s="46"/>
      <c r="K29" s="34"/>
      <c r="L29" s="47"/>
      <c r="N29" s="34"/>
    </row>
    <row r="30" spans="2:14" x14ac:dyDescent="0.25">
      <c r="B30" s="34"/>
      <c r="D30" s="1" t="s">
        <v>71</v>
      </c>
      <c r="F30" s="19">
        <f>Payments!R7</f>
        <v>188.77999999999997</v>
      </c>
      <c r="G30" s="2"/>
      <c r="H30" s="45">
        <f>F30</f>
        <v>188.77999999999997</v>
      </c>
      <c r="I30" s="34"/>
      <c r="J30" s="46"/>
      <c r="K30" s="34"/>
      <c r="L30" s="47"/>
      <c r="M30" s="4" t="s">
        <v>105</v>
      </c>
      <c r="N30" s="34"/>
    </row>
    <row r="31" spans="2:14" x14ac:dyDescent="0.25">
      <c r="B31" s="34">
        <v>376.1</v>
      </c>
      <c r="D31" s="1" t="s">
        <v>56</v>
      </c>
      <c r="F31" s="19"/>
      <c r="G31" s="2"/>
      <c r="H31" s="45"/>
      <c r="I31" s="34"/>
      <c r="J31" s="46">
        <v>500</v>
      </c>
      <c r="K31" s="34"/>
      <c r="L31" s="47">
        <v>500</v>
      </c>
      <c r="M31" s="32" t="s">
        <v>106</v>
      </c>
      <c r="N31" s="33">
        <f t="shared" si="1"/>
        <v>500</v>
      </c>
    </row>
    <row r="32" spans="2:14" x14ac:dyDescent="0.25">
      <c r="B32" s="34"/>
      <c r="D32" s="1" t="s">
        <v>109</v>
      </c>
      <c r="F32" s="19">
        <f>Payments!S7</f>
        <v>8000</v>
      </c>
      <c r="G32" s="2"/>
      <c r="H32" s="45">
        <f>F32</f>
        <v>8000</v>
      </c>
      <c r="I32" s="34"/>
      <c r="J32" s="46"/>
      <c r="K32" s="34"/>
      <c r="L32" s="47"/>
      <c r="M32" s="4"/>
      <c r="N32" s="2"/>
    </row>
    <row r="33" spans="2:14" x14ac:dyDescent="0.25">
      <c r="B33" s="34">
        <v>599.62</v>
      </c>
      <c r="D33" s="1" t="s">
        <v>41</v>
      </c>
      <c r="F33" s="19">
        <f>Payments!U7</f>
        <v>335.59999999999997</v>
      </c>
      <c r="G33" s="2"/>
      <c r="H33" s="45">
        <f>F33</f>
        <v>335.59999999999997</v>
      </c>
      <c r="I33" s="34"/>
      <c r="J33" s="46"/>
      <c r="K33" s="34"/>
      <c r="L33" s="47"/>
      <c r="N33" s="2"/>
    </row>
    <row r="34" spans="2:14" x14ac:dyDescent="0.25">
      <c r="B34" s="34"/>
      <c r="F34" s="18"/>
      <c r="H34" s="45"/>
      <c r="I34" s="34"/>
      <c r="J34" s="46"/>
      <c r="K34" s="34"/>
      <c r="L34" s="47"/>
      <c r="N34" s="2"/>
    </row>
    <row r="35" spans="2:14" x14ac:dyDescent="0.25">
      <c r="B35" s="44">
        <f>SUM(B18:B34)</f>
        <v>7904.46</v>
      </c>
      <c r="D35" s="6" t="s">
        <v>18</v>
      </c>
      <c r="F35" s="19">
        <f>SUM(F18:F34)</f>
        <v>14633.55</v>
      </c>
      <c r="G35" s="2"/>
      <c r="H35" s="48">
        <f>SUM(H18:H34)</f>
        <v>14633.55</v>
      </c>
      <c r="I35" s="34"/>
      <c r="J35" s="49">
        <f>SUM(J17:J34)</f>
        <v>7150</v>
      </c>
      <c r="K35" s="34"/>
      <c r="L35" s="50">
        <f>SUM(L18:L34)</f>
        <v>7000</v>
      </c>
      <c r="N35" s="2"/>
    </row>
    <row r="36" spans="2:14" x14ac:dyDescent="0.25">
      <c r="B36" s="34"/>
      <c r="H36" s="45"/>
      <c r="I36" s="34"/>
      <c r="J36" s="46"/>
      <c r="K36" s="34"/>
      <c r="L36" s="47"/>
    </row>
    <row r="37" spans="2:14" ht="15.75" thickBot="1" x14ac:dyDescent="0.3">
      <c r="B37" s="40">
        <f>B15-B35</f>
        <v>2154.6699999999992</v>
      </c>
      <c r="D37" s="6" t="s">
        <v>19</v>
      </c>
      <c r="F37" s="19">
        <f>F15-F35</f>
        <v>519.07000000000153</v>
      </c>
      <c r="G37" s="2"/>
      <c r="H37" s="51">
        <f>H15-H35</f>
        <v>519.07000000000153</v>
      </c>
      <c r="I37" s="34"/>
      <c r="J37" s="52">
        <f>J15-J35</f>
        <v>-750</v>
      </c>
      <c r="K37" s="34"/>
      <c r="L37" s="53">
        <f>L15-L35</f>
        <v>0</v>
      </c>
    </row>
    <row r="38" spans="2:14" ht="15.75" thickBot="1" x14ac:dyDescent="0.3">
      <c r="H38" s="27"/>
      <c r="I38" s="28"/>
      <c r="J38" s="29"/>
    </row>
  </sheetData>
  <mergeCells count="2">
    <mergeCell ref="B1:I1"/>
    <mergeCell ref="B3:J3"/>
  </mergeCells>
  <pageMargins left="0.51181102362204722" right="0.11811023622047245" top="0.74803149606299213" bottom="0.74803149606299213" header="0.31496062992125984" footer="0.31496062992125984"/>
  <pageSetup paperSize="9" scale="88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zoomScaleNormal="100" workbookViewId="0">
      <selection activeCell="M15" sqref="M15"/>
    </sheetView>
  </sheetViews>
  <sheetFormatPr defaultColWidth="9.140625" defaultRowHeight="15" x14ac:dyDescent="0.25"/>
  <cols>
    <col min="1" max="1" width="10.5703125" style="1" bestFit="1" customWidth="1"/>
    <col min="2" max="2" width="29" style="1" customWidth="1"/>
    <col min="3" max="3" width="32.85546875" style="1" customWidth="1"/>
    <col min="4" max="4" width="9.140625" style="1"/>
    <col min="5" max="5" width="10.5703125" style="1" bestFit="1" customWidth="1"/>
    <col min="6" max="6" width="3.5703125" style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6384" width="9.140625" style="1"/>
  </cols>
  <sheetData>
    <row r="1" spans="1:16" x14ac:dyDescent="0.25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O1" s="4" t="s">
        <v>20</v>
      </c>
      <c r="P1" s="5">
        <f>'Inc&amp;Exp'!F15</f>
        <v>15152.62</v>
      </c>
    </row>
    <row r="2" spans="1:16" x14ac:dyDescent="0.25">
      <c r="O2" s="4" t="s">
        <v>21</v>
      </c>
      <c r="P2" s="5">
        <f>P1-E6</f>
        <v>0</v>
      </c>
    </row>
    <row r="3" spans="1:16" x14ac:dyDescent="0.25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x14ac:dyDescent="0.25">
      <c r="O4" s="6"/>
      <c r="P4" s="6"/>
    </row>
    <row r="5" spans="1:16" s="6" customFormat="1" x14ac:dyDescent="0.25">
      <c r="A5" s="6" t="s">
        <v>1</v>
      </c>
      <c r="B5" s="6" t="s">
        <v>24</v>
      </c>
      <c r="C5" s="6" t="s">
        <v>2</v>
      </c>
      <c r="D5" s="6" t="s">
        <v>3</v>
      </c>
      <c r="E5" s="6" t="s">
        <v>4</v>
      </c>
      <c r="G5" s="7" t="s">
        <v>5</v>
      </c>
      <c r="H5" s="7" t="s">
        <v>33</v>
      </c>
      <c r="I5" s="7" t="s">
        <v>43</v>
      </c>
      <c r="J5" s="7" t="s">
        <v>76</v>
      </c>
      <c r="K5" s="7" t="s">
        <v>54</v>
      </c>
      <c r="L5" s="7" t="s">
        <v>110</v>
      </c>
      <c r="M5" s="8"/>
    </row>
    <row r="6" spans="1:16" s="6" customFormat="1" ht="15.75" thickBot="1" x14ac:dyDescent="0.3">
      <c r="E6" s="35">
        <f>SUM(E7:E1013)</f>
        <v>15152.619999999999</v>
      </c>
      <c r="F6" s="36"/>
      <c r="G6" s="37">
        <f t="shared" ref="G6:L6" si="0">SUM(G7:G1013)</f>
        <v>6400</v>
      </c>
      <c r="H6" s="38">
        <f t="shared" si="0"/>
        <v>670.74</v>
      </c>
      <c r="I6" s="38">
        <f t="shared" si="0"/>
        <v>71.88</v>
      </c>
      <c r="J6" s="38">
        <f t="shared" si="0"/>
        <v>0</v>
      </c>
      <c r="K6" s="38">
        <f t="shared" si="0"/>
        <v>10</v>
      </c>
      <c r="L6" s="35">
        <f t="shared" si="0"/>
        <v>8000</v>
      </c>
      <c r="M6" s="3">
        <f>E6-G6-H6-I6-J6-K6-L6</f>
        <v>0</v>
      </c>
      <c r="O6" s="1"/>
      <c r="P6" s="1"/>
    </row>
    <row r="7" spans="1:16" s="6" customFormat="1" x14ac:dyDescent="0.25">
      <c r="A7" s="9">
        <v>45384</v>
      </c>
      <c r="B7" s="9" t="s">
        <v>57</v>
      </c>
      <c r="C7" s="1" t="s">
        <v>75</v>
      </c>
      <c r="E7" s="43">
        <v>2.58</v>
      </c>
      <c r="F7" s="34"/>
      <c r="G7" s="34"/>
      <c r="H7" s="34"/>
      <c r="I7" s="34">
        <v>2.58</v>
      </c>
      <c r="J7" s="36"/>
      <c r="K7" s="36"/>
      <c r="L7" s="36"/>
      <c r="M7" s="3">
        <f t="shared" ref="M7:M49" si="1">E7-G7-H7-I7-J7-K7-L7</f>
        <v>0</v>
      </c>
      <c r="O7" s="1"/>
      <c r="P7" s="1"/>
    </row>
    <row r="8" spans="1:16" s="6" customFormat="1" x14ac:dyDescent="0.25">
      <c r="A8" s="9">
        <v>45414</v>
      </c>
      <c r="B8" s="9" t="s">
        <v>57</v>
      </c>
      <c r="C8" s="1" t="s">
        <v>75</v>
      </c>
      <c r="E8" s="39">
        <v>2.5</v>
      </c>
      <c r="F8" s="34"/>
      <c r="G8" s="34"/>
      <c r="H8" s="34"/>
      <c r="I8" s="34">
        <v>2.5</v>
      </c>
      <c r="J8" s="36"/>
      <c r="K8" s="36"/>
      <c r="L8" s="36"/>
      <c r="M8" s="3">
        <f t="shared" si="1"/>
        <v>0</v>
      </c>
      <c r="O8" s="1"/>
      <c r="P8" s="1"/>
    </row>
    <row r="9" spans="1:16" s="6" customFormat="1" x14ac:dyDescent="0.25">
      <c r="A9" s="9">
        <v>45445</v>
      </c>
      <c r="B9" s="9" t="s">
        <v>57</v>
      </c>
      <c r="C9" s="1" t="s">
        <v>75</v>
      </c>
      <c r="E9" s="39">
        <v>2.59</v>
      </c>
      <c r="F9" s="34"/>
      <c r="G9" s="34"/>
      <c r="H9" s="34"/>
      <c r="I9" s="34">
        <v>2.59</v>
      </c>
      <c r="J9" s="36"/>
      <c r="K9" s="36"/>
      <c r="L9" s="34"/>
      <c r="M9" s="3">
        <f t="shared" si="1"/>
        <v>0</v>
      </c>
      <c r="O9" s="1"/>
      <c r="P9" s="1"/>
    </row>
    <row r="10" spans="1:16" x14ac:dyDescent="0.25">
      <c r="A10" s="9">
        <v>45475</v>
      </c>
      <c r="B10" s="9" t="s">
        <v>57</v>
      </c>
      <c r="C10" s="1" t="s">
        <v>75</v>
      </c>
      <c r="E10" s="39">
        <v>2.5099999999999998</v>
      </c>
      <c r="F10" s="34"/>
      <c r="G10" s="34"/>
      <c r="H10" s="34"/>
      <c r="I10" s="34">
        <v>2.5099999999999998</v>
      </c>
      <c r="J10" s="34"/>
      <c r="K10" s="34"/>
      <c r="L10" s="34"/>
      <c r="M10" s="3">
        <f t="shared" si="1"/>
        <v>0</v>
      </c>
      <c r="P10" s="2"/>
    </row>
    <row r="11" spans="1:16" x14ac:dyDescent="0.25">
      <c r="A11" s="9">
        <v>45506</v>
      </c>
      <c r="B11" s="9" t="s">
        <v>57</v>
      </c>
      <c r="C11" s="1" t="s">
        <v>75</v>
      </c>
      <c r="E11" s="39">
        <v>2.6</v>
      </c>
      <c r="F11" s="34"/>
      <c r="G11" s="34"/>
      <c r="H11" s="34"/>
      <c r="I11" s="34">
        <v>2.6</v>
      </c>
      <c r="J11" s="34"/>
      <c r="K11" s="34"/>
      <c r="L11" s="34"/>
      <c r="M11" s="3">
        <f t="shared" si="1"/>
        <v>0</v>
      </c>
      <c r="P11" s="2"/>
    </row>
    <row r="12" spans="1:16" x14ac:dyDescent="0.25">
      <c r="A12" s="9">
        <v>45537</v>
      </c>
      <c r="B12" s="9" t="s">
        <v>57</v>
      </c>
      <c r="C12" s="1" t="s">
        <v>75</v>
      </c>
      <c r="E12" s="39">
        <v>2.6</v>
      </c>
      <c r="F12" s="34"/>
      <c r="G12" s="34"/>
      <c r="H12" s="34"/>
      <c r="I12" s="34">
        <v>2.6</v>
      </c>
      <c r="J12" s="34"/>
      <c r="K12" s="34"/>
      <c r="L12" s="34"/>
      <c r="M12" s="3">
        <f t="shared" si="1"/>
        <v>0</v>
      </c>
      <c r="P12" s="2"/>
    </row>
    <row r="13" spans="1:16" x14ac:dyDescent="0.25">
      <c r="A13" s="9">
        <v>45567</v>
      </c>
      <c r="B13" s="9" t="s">
        <v>57</v>
      </c>
      <c r="C13" s="1" t="s">
        <v>75</v>
      </c>
      <c r="E13" s="39">
        <v>2.52</v>
      </c>
      <c r="F13" s="34"/>
      <c r="G13" s="34"/>
      <c r="H13" s="34"/>
      <c r="I13" s="34">
        <v>2.52</v>
      </c>
      <c r="J13" s="34"/>
      <c r="K13" s="34"/>
      <c r="L13" s="34"/>
      <c r="M13" s="3">
        <f>E12-G12-H12-I12-J12-K12-L12</f>
        <v>0</v>
      </c>
      <c r="P13" s="2"/>
    </row>
    <row r="14" spans="1:16" x14ac:dyDescent="0.25">
      <c r="A14" s="9">
        <v>45598</v>
      </c>
      <c r="B14" s="9" t="s">
        <v>57</v>
      </c>
      <c r="C14" s="1" t="s">
        <v>75</v>
      </c>
      <c r="E14" s="39">
        <v>2.58</v>
      </c>
      <c r="F14" s="34"/>
      <c r="G14" s="34"/>
      <c r="H14" s="34"/>
      <c r="I14" s="34">
        <v>2.58</v>
      </c>
      <c r="J14" s="34"/>
      <c r="K14" s="34"/>
      <c r="L14" s="34"/>
      <c r="M14" s="3">
        <f t="shared" si="1"/>
        <v>0</v>
      </c>
      <c r="P14" s="2"/>
    </row>
    <row r="15" spans="1:16" x14ac:dyDescent="0.25">
      <c r="A15" s="9">
        <v>45615</v>
      </c>
      <c r="B15" s="9" t="s">
        <v>57</v>
      </c>
      <c r="C15" s="1" t="s">
        <v>121</v>
      </c>
      <c r="E15" s="39">
        <v>8000</v>
      </c>
      <c r="F15" s="34"/>
      <c r="G15" s="34"/>
      <c r="H15" s="34"/>
      <c r="I15" s="34"/>
      <c r="J15" s="34"/>
      <c r="K15" s="34"/>
      <c r="L15" s="34">
        <v>8000</v>
      </c>
      <c r="M15" s="3">
        <f t="shared" si="1"/>
        <v>0</v>
      </c>
      <c r="P15" s="2"/>
    </row>
    <row r="16" spans="1:16" x14ac:dyDescent="0.25">
      <c r="A16" s="9">
        <v>45628</v>
      </c>
      <c r="B16" s="9" t="s">
        <v>57</v>
      </c>
      <c r="C16" s="1" t="s">
        <v>75</v>
      </c>
      <c r="E16" s="39">
        <v>7.81</v>
      </c>
      <c r="F16" s="34"/>
      <c r="G16" s="34"/>
      <c r="H16" s="34"/>
      <c r="I16" s="34">
        <v>7.81</v>
      </c>
      <c r="J16" s="34"/>
      <c r="K16" s="34"/>
      <c r="L16" s="34"/>
      <c r="M16" s="3">
        <f t="shared" si="1"/>
        <v>0</v>
      </c>
      <c r="P16" s="2"/>
    </row>
    <row r="17" spans="1:16" x14ac:dyDescent="0.25">
      <c r="A17" s="9">
        <v>45659</v>
      </c>
      <c r="B17" s="9" t="s">
        <v>57</v>
      </c>
      <c r="C17" s="1" t="s">
        <v>75</v>
      </c>
      <c r="E17" s="39">
        <v>15.33</v>
      </c>
      <c r="F17" s="34"/>
      <c r="G17" s="34"/>
      <c r="H17" s="34"/>
      <c r="I17" s="34">
        <v>15.33</v>
      </c>
      <c r="J17" s="34"/>
      <c r="K17" s="34"/>
      <c r="L17" s="34"/>
      <c r="M17" s="3">
        <f t="shared" si="1"/>
        <v>0</v>
      </c>
    </row>
    <row r="18" spans="1:16" x14ac:dyDescent="0.25">
      <c r="A18" s="9">
        <v>45690</v>
      </c>
      <c r="B18" s="9" t="s">
        <v>57</v>
      </c>
      <c r="C18" s="1" t="s">
        <v>75</v>
      </c>
      <c r="E18" s="39">
        <v>15.23</v>
      </c>
      <c r="F18" s="34"/>
      <c r="G18" s="34"/>
      <c r="H18" s="34"/>
      <c r="I18" s="34">
        <v>15.23</v>
      </c>
      <c r="J18" s="34"/>
      <c r="K18" s="34"/>
      <c r="L18" s="34"/>
      <c r="M18" s="3">
        <f t="shared" si="1"/>
        <v>0</v>
      </c>
    </row>
    <row r="19" spans="1:16" x14ac:dyDescent="0.25">
      <c r="A19" s="9">
        <v>45718</v>
      </c>
      <c r="B19" s="9" t="s">
        <v>57</v>
      </c>
      <c r="C19" s="1" t="s">
        <v>75</v>
      </c>
      <c r="E19" s="39">
        <v>13.03</v>
      </c>
      <c r="F19" s="34"/>
      <c r="G19" s="34"/>
      <c r="H19" s="34"/>
      <c r="I19" s="34">
        <v>13.03</v>
      </c>
      <c r="J19" s="34"/>
      <c r="K19" s="34"/>
      <c r="L19" s="34"/>
      <c r="M19" s="3">
        <f t="shared" si="1"/>
        <v>0</v>
      </c>
    </row>
    <row r="20" spans="1:16" x14ac:dyDescent="0.25">
      <c r="A20" s="9">
        <v>45412</v>
      </c>
      <c r="B20" s="9" t="s">
        <v>74</v>
      </c>
      <c r="C20" s="1" t="s">
        <v>5</v>
      </c>
      <c r="E20" s="39">
        <v>3200</v>
      </c>
      <c r="F20" s="34"/>
      <c r="G20" s="34">
        <v>3200</v>
      </c>
      <c r="H20" s="34"/>
      <c r="I20" s="34"/>
      <c r="J20" s="34"/>
      <c r="K20" s="34"/>
      <c r="L20" s="34"/>
      <c r="M20" s="3">
        <f t="shared" si="1"/>
        <v>0</v>
      </c>
    </row>
    <row r="21" spans="1:16" x14ac:dyDescent="0.25">
      <c r="A21" s="9">
        <v>45460</v>
      </c>
      <c r="B21" s="9" t="s">
        <v>88</v>
      </c>
      <c r="C21" s="1" t="s">
        <v>89</v>
      </c>
      <c r="E21" s="39">
        <v>670.74</v>
      </c>
      <c r="F21" s="34"/>
      <c r="G21" s="34"/>
      <c r="H21" s="34">
        <v>670.74</v>
      </c>
      <c r="I21" s="34"/>
      <c r="J21" s="34"/>
      <c r="K21" s="34"/>
      <c r="L21" s="34"/>
      <c r="M21" s="3">
        <f t="shared" si="1"/>
        <v>0</v>
      </c>
    </row>
    <row r="22" spans="1:16" x14ac:dyDescent="0.25">
      <c r="A22" s="9">
        <v>45565</v>
      </c>
      <c r="B22" s="9" t="s">
        <v>74</v>
      </c>
      <c r="C22" s="1" t="s">
        <v>5</v>
      </c>
      <c r="E22" s="39">
        <v>3200</v>
      </c>
      <c r="F22" s="34"/>
      <c r="G22" s="34">
        <v>3200</v>
      </c>
      <c r="H22" s="34"/>
      <c r="I22" s="34"/>
      <c r="J22" s="34"/>
      <c r="K22" s="34"/>
      <c r="L22" s="34"/>
      <c r="M22" s="3">
        <f t="shared" si="1"/>
        <v>0</v>
      </c>
    </row>
    <row r="23" spans="1:16" x14ac:dyDescent="0.25">
      <c r="A23" s="9">
        <v>45650</v>
      </c>
      <c r="B23" s="9" t="s">
        <v>119</v>
      </c>
      <c r="C23" s="1" t="s">
        <v>111</v>
      </c>
      <c r="E23" s="2">
        <v>10</v>
      </c>
      <c r="F23" s="2"/>
      <c r="G23" s="2"/>
      <c r="H23" s="2"/>
      <c r="I23" s="2"/>
      <c r="J23" s="2"/>
      <c r="K23" s="2">
        <v>10</v>
      </c>
      <c r="L23" s="2"/>
      <c r="M23" s="3">
        <f t="shared" si="1"/>
        <v>0</v>
      </c>
    </row>
    <row r="24" spans="1:16" x14ac:dyDescent="0.25">
      <c r="A24" s="9"/>
      <c r="B24" s="9"/>
      <c r="E24" s="2"/>
      <c r="F24" s="2"/>
      <c r="G24" s="2"/>
      <c r="H24" s="2"/>
      <c r="I24" s="2"/>
      <c r="J24" s="2"/>
      <c r="K24" s="2"/>
      <c r="L24" s="2"/>
      <c r="M24" s="3">
        <f t="shared" si="1"/>
        <v>0</v>
      </c>
    </row>
    <row r="25" spans="1:16" x14ac:dyDescent="0.25">
      <c r="A25" s="9"/>
      <c r="B25" s="9"/>
      <c r="E25" s="2"/>
      <c r="F25" s="2"/>
      <c r="G25" s="2"/>
      <c r="H25" s="2"/>
      <c r="I25" s="2"/>
      <c r="J25" s="2"/>
      <c r="K25" s="2"/>
      <c r="L25" s="2"/>
      <c r="M25" s="3">
        <f t="shared" si="1"/>
        <v>0</v>
      </c>
    </row>
    <row r="26" spans="1:16" x14ac:dyDescent="0.25">
      <c r="A26" s="9"/>
      <c r="B26" s="9"/>
      <c r="E26" s="2"/>
      <c r="F26" s="2"/>
      <c r="G26" s="2"/>
      <c r="H26" s="2"/>
      <c r="I26" s="2"/>
      <c r="J26" s="2"/>
      <c r="K26" s="2"/>
      <c r="L26" s="2"/>
      <c r="M26" s="3">
        <f t="shared" si="1"/>
        <v>0</v>
      </c>
      <c r="P26" s="2"/>
    </row>
    <row r="27" spans="1:16" x14ac:dyDescent="0.25">
      <c r="A27" s="9"/>
      <c r="B27" s="9"/>
      <c r="E27" s="2"/>
      <c r="F27" s="2"/>
      <c r="G27" s="2"/>
      <c r="H27" s="2"/>
      <c r="I27" s="2"/>
      <c r="J27" s="2"/>
      <c r="K27" s="2"/>
      <c r="L27" s="2"/>
      <c r="M27" s="3">
        <f t="shared" si="1"/>
        <v>0</v>
      </c>
    </row>
    <row r="28" spans="1:16" x14ac:dyDescent="0.25">
      <c r="A28" s="9"/>
      <c r="B28" s="9"/>
      <c r="E28" s="2"/>
      <c r="F28" s="2"/>
      <c r="G28" s="2"/>
      <c r="H28" s="2"/>
      <c r="I28" s="2"/>
      <c r="J28" s="2"/>
      <c r="K28" s="2"/>
      <c r="L28" s="2"/>
      <c r="M28" s="3">
        <f t="shared" si="1"/>
        <v>0</v>
      </c>
    </row>
    <row r="29" spans="1:16" x14ac:dyDescent="0.25">
      <c r="A29" s="9"/>
      <c r="B29" s="9"/>
      <c r="E29" s="2"/>
      <c r="F29" s="2"/>
      <c r="G29" s="2"/>
      <c r="H29" s="2"/>
      <c r="I29" s="2"/>
      <c r="J29" s="2"/>
      <c r="K29" s="2"/>
      <c r="L29" s="2"/>
      <c r="M29" s="3">
        <f t="shared" si="1"/>
        <v>0</v>
      </c>
    </row>
    <row r="30" spans="1:16" x14ac:dyDescent="0.25">
      <c r="A30" s="9"/>
      <c r="B30" s="9"/>
      <c r="E30" s="2"/>
      <c r="F30" s="2"/>
      <c r="G30" s="2"/>
      <c r="H30" s="2"/>
      <c r="I30" s="2"/>
      <c r="J30" s="2"/>
      <c r="K30" s="2"/>
      <c r="L30" s="2"/>
      <c r="M30" s="3">
        <f t="shared" si="1"/>
        <v>0</v>
      </c>
    </row>
    <row r="31" spans="1:16" x14ac:dyDescent="0.25">
      <c r="A31" s="9"/>
      <c r="B31" s="9"/>
      <c r="E31" s="2"/>
      <c r="F31" s="2"/>
      <c r="G31" s="2"/>
      <c r="H31" s="2"/>
      <c r="I31" s="2"/>
      <c r="J31" s="2"/>
      <c r="K31" s="2"/>
      <c r="L31" s="2"/>
      <c r="M31" s="3">
        <f t="shared" si="1"/>
        <v>0</v>
      </c>
    </row>
    <row r="32" spans="1:16" x14ac:dyDescent="0.25">
      <c r="A32" s="9"/>
      <c r="B32" s="9"/>
      <c r="E32" s="2"/>
      <c r="F32" s="2"/>
      <c r="G32" s="2"/>
      <c r="H32" s="2"/>
      <c r="I32" s="2"/>
      <c r="J32" s="2"/>
      <c r="K32" s="2"/>
      <c r="L32" s="2"/>
      <c r="M32" s="3">
        <f t="shared" si="1"/>
        <v>0</v>
      </c>
    </row>
    <row r="33" spans="1:13" x14ac:dyDescent="0.25">
      <c r="A33" s="9"/>
      <c r="B33" s="9"/>
      <c r="E33" s="2"/>
      <c r="F33" s="2"/>
      <c r="G33" s="2"/>
      <c r="H33" s="2"/>
      <c r="I33" s="2"/>
      <c r="J33" s="2"/>
      <c r="K33" s="2"/>
      <c r="L33" s="2"/>
      <c r="M33" s="3">
        <f t="shared" si="1"/>
        <v>0</v>
      </c>
    </row>
    <row r="34" spans="1:13" x14ac:dyDescent="0.25">
      <c r="A34" s="9"/>
      <c r="B34" s="9"/>
      <c r="E34" s="2"/>
      <c r="F34" s="2"/>
      <c r="G34" s="2"/>
      <c r="H34" s="2"/>
      <c r="I34" s="2"/>
      <c r="J34" s="2"/>
      <c r="K34" s="2"/>
      <c r="L34" s="2"/>
      <c r="M34" s="3">
        <f t="shared" si="1"/>
        <v>0</v>
      </c>
    </row>
    <row r="35" spans="1:13" x14ac:dyDescent="0.25">
      <c r="A35" s="9"/>
      <c r="B35" s="9"/>
      <c r="E35" s="2"/>
      <c r="F35" s="2"/>
      <c r="G35" s="2"/>
      <c r="H35" s="2"/>
      <c r="I35" s="2"/>
      <c r="J35" s="2"/>
      <c r="K35" s="2"/>
      <c r="L35" s="2"/>
      <c r="M35" s="3">
        <f t="shared" si="1"/>
        <v>0</v>
      </c>
    </row>
    <row r="36" spans="1:13" x14ac:dyDescent="0.25">
      <c r="A36" s="9"/>
      <c r="B36" s="9"/>
      <c r="E36" s="2"/>
      <c r="F36" s="2"/>
      <c r="G36" s="2"/>
      <c r="H36" s="2"/>
      <c r="I36" s="2"/>
      <c r="J36" s="2"/>
      <c r="K36" s="2"/>
      <c r="L36" s="2"/>
      <c r="M36" s="3">
        <f t="shared" si="1"/>
        <v>0</v>
      </c>
    </row>
    <row r="37" spans="1:13" x14ac:dyDescent="0.25">
      <c r="A37" s="9"/>
      <c r="B37" s="9"/>
      <c r="E37" s="2"/>
      <c r="F37" s="2"/>
      <c r="G37" s="2"/>
      <c r="H37" s="2"/>
      <c r="I37" s="2"/>
      <c r="J37" s="2"/>
      <c r="K37" s="2"/>
      <c r="L37" s="2"/>
      <c r="M37" s="3">
        <f t="shared" si="1"/>
        <v>0</v>
      </c>
    </row>
    <row r="38" spans="1:13" x14ac:dyDescent="0.25">
      <c r="A38" s="9"/>
      <c r="E38" s="2"/>
      <c r="F38" s="2"/>
      <c r="G38" s="2"/>
      <c r="H38" s="2"/>
      <c r="I38" s="2"/>
      <c r="J38" s="2"/>
      <c r="K38" s="2"/>
      <c r="L38" s="2"/>
      <c r="M38" s="3">
        <f t="shared" si="1"/>
        <v>0</v>
      </c>
    </row>
    <row r="39" spans="1:13" x14ac:dyDescent="0.25">
      <c r="A39" s="9"/>
      <c r="E39" s="2"/>
      <c r="F39" s="2"/>
      <c r="G39" s="2"/>
      <c r="H39" s="2"/>
      <c r="I39" s="2"/>
      <c r="J39" s="2"/>
      <c r="K39" s="2"/>
      <c r="L39" s="2"/>
      <c r="M39" s="3">
        <f t="shared" si="1"/>
        <v>0</v>
      </c>
    </row>
    <row r="40" spans="1:13" x14ac:dyDescent="0.25">
      <c r="A40" s="9"/>
      <c r="E40" s="2"/>
      <c r="F40" s="2"/>
      <c r="G40" s="2"/>
      <c r="H40" s="2"/>
      <c r="I40" s="2"/>
      <c r="J40" s="2"/>
      <c r="K40" s="2"/>
      <c r="L40" s="2"/>
      <c r="M40" s="3">
        <f t="shared" si="1"/>
        <v>0</v>
      </c>
    </row>
    <row r="41" spans="1:13" x14ac:dyDescent="0.25">
      <c r="A41" s="9"/>
      <c r="E41" s="2"/>
      <c r="F41" s="2"/>
      <c r="G41" s="2"/>
      <c r="H41" s="2"/>
      <c r="I41" s="2"/>
      <c r="J41" s="2"/>
      <c r="K41" s="2"/>
      <c r="L41" s="2"/>
      <c r="M41" s="3">
        <f t="shared" si="1"/>
        <v>0</v>
      </c>
    </row>
    <row r="42" spans="1:13" x14ac:dyDescent="0.25">
      <c r="A42" s="9"/>
      <c r="E42" s="2"/>
      <c r="F42" s="2"/>
      <c r="G42" s="2"/>
      <c r="H42" s="2"/>
      <c r="I42" s="2"/>
      <c r="J42" s="2"/>
      <c r="K42" s="2"/>
      <c r="L42" s="2"/>
      <c r="M42" s="3">
        <f t="shared" si="1"/>
        <v>0</v>
      </c>
    </row>
    <row r="43" spans="1:13" x14ac:dyDescent="0.25">
      <c r="A43" s="9"/>
      <c r="E43" s="2"/>
      <c r="F43" s="2"/>
      <c r="G43" s="2"/>
      <c r="H43" s="2"/>
      <c r="I43" s="2"/>
      <c r="J43" s="2"/>
      <c r="K43" s="2"/>
      <c r="L43" s="2"/>
      <c r="M43" s="3">
        <f t="shared" si="1"/>
        <v>0</v>
      </c>
    </row>
    <row r="44" spans="1:13" x14ac:dyDescent="0.25">
      <c r="A44" s="9"/>
      <c r="E44" s="2"/>
      <c r="F44" s="2"/>
      <c r="G44" s="2"/>
      <c r="H44" s="2"/>
      <c r="I44" s="2"/>
      <c r="J44" s="2"/>
      <c r="K44" s="2"/>
      <c r="L44" s="2"/>
      <c r="M44" s="3">
        <f t="shared" si="1"/>
        <v>0</v>
      </c>
    </row>
    <row r="45" spans="1:13" x14ac:dyDescent="0.25">
      <c r="A45" s="9"/>
      <c r="E45" s="2"/>
      <c r="F45" s="2"/>
      <c r="G45" s="2"/>
      <c r="H45" s="2"/>
      <c r="I45" s="2"/>
      <c r="J45" s="2"/>
      <c r="K45" s="2"/>
      <c r="L45" s="2"/>
      <c r="M45" s="3">
        <f t="shared" si="1"/>
        <v>0</v>
      </c>
    </row>
    <row r="46" spans="1:13" x14ac:dyDescent="0.25">
      <c r="A46" s="9"/>
      <c r="E46" s="2"/>
      <c r="F46" s="2"/>
      <c r="G46" s="2"/>
      <c r="H46" s="2"/>
      <c r="I46" s="2"/>
      <c r="J46" s="2"/>
      <c r="K46" s="2"/>
      <c r="L46" s="2"/>
      <c r="M46" s="3">
        <f t="shared" si="1"/>
        <v>0</v>
      </c>
    </row>
    <row r="47" spans="1:13" x14ac:dyDescent="0.25">
      <c r="A47" s="9"/>
      <c r="E47" s="2"/>
      <c r="F47" s="2"/>
      <c r="G47" s="2"/>
      <c r="H47" s="2"/>
      <c r="I47" s="2"/>
      <c r="J47" s="2"/>
      <c r="K47" s="2"/>
      <c r="L47" s="2"/>
      <c r="M47" s="3">
        <f t="shared" si="1"/>
        <v>0</v>
      </c>
    </row>
    <row r="48" spans="1:13" x14ac:dyDescent="0.25">
      <c r="A48" s="9"/>
      <c r="E48" s="2"/>
      <c r="F48" s="2"/>
      <c r="G48" s="2"/>
      <c r="H48" s="2"/>
      <c r="I48" s="2"/>
      <c r="J48" s="2"/>
      <c r="K48" s="2"/>
      <c r="L48" s="2"/>
      <c r="M48" s="3">
        <f t="shared" si="1"/>
        <v>0</v>
      </c>
    </row>
    <row r="49" spans="1:13" x14ac:dyDescent="0.25">
      <c r="A49" s="9"/>
      <c r="E49" s="2"/>
      <c r="F49" s="2"/>
      <c r="G49" s="2"/>
      <c r="H49" s="2"/>
      <c r="I49" s="2"/>
      <c r="J49" s="2"/>
      <c r="K49" s="2"/>
      <c r="L49" s="2"/>
      <c r="M49" s="3">
        <f t="shared" si="1"/>
        <v>0</v>
      </c>
    </row>
    <row r="50" spans="1:13" x14ac:dyDescent="0.25">
      <c r="E50" s="2"/>
      <c r="F50" s="2"/>
      <c r="G50" s="2"/>
      <c r="H50" s="2"/>
      <c r="I50" s="2"/>
      <c r="J50" s="2"/>
      <c r="K50" s="2"/>
      <c r="L50" s="2"/>
    </row>
  </sheetData>
  <mergeCells count="2">
    <mergeCell ref="A1:M1"/>
    <mergeCell ref="A3:M3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7"/>
  <sheetViews>
    <sheetView workbookViewId="0">
      <pane ySplit="6" topLeftCell="A7" activePane="bottomLeft" state="frozen"/>
      <selection pane="bottomLeft" activeCell="H7" sqref="H7"/>
    </sheetView>
  </sheetViews>
  <sheetFormatPr defaultColWidth="9.140625" defaultRowHeight="15" x14ac:dyDescent="0.25"/>
  <cols>
    <col min="1" max="1" width="10.5703125" style="1" bestFit="1" customWidth="1"/>
    <col min="2" max="2" width="31" style="1" customWidth="1"/>
    <col min="3" max="3" width="26.140625" style="1" customWidth="1"/>
    <col min="4" max="4" width="14.42578125" style="1" customWidth="1"/>
    <col min="5" max="5" width="10.5703125" style="1" bestFit="1" customWidth="1"/>
    <col min="6" max="6" width="10.42578125" style="1" customWidth="1"/>
    <col min="7" max="7" width="3.5703125" style="1" customWidth="1"/>
    <col min="8" max="8" width="9.5703125" style="1" bestFit="1" customWidth="1"/>
    <col min="9" max="18" width="9.28515625" style="1" bestFit="1" customWidth="1"/>
    <col min="19" max="19" width="11" style="1" customWidth="1"/>
    <col min="20" max="21" width="9.28515625" style="1" bestFit="1" customWidth="1"/>
    <col min="22" max="16384" width="9.140625" style="1"/>
  </cols>
  <sheetData>
    <row r="1" spans="1:25" x14ac:dyDescent="0.25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4" t="s">
        <v>20</v>
      </c>
      <c r="X1" s="5">
        <f>'Inc&amp;Exp'!F35</f>
        <v>14633.55</v>
      </c>
    </row>
    <row r="2" spans="1:25" x14ac:dyDescent="0.25">
      <c r="F2" s="2"/>
      <c r="W2" s="4" t="s">
        <v>21</v>
      </c>
      <c r="X2" s="5">
        <f>X1-F7</f>
        <v>0</v>
      </c>
    </row>
    <row r="3" spans="1:25" x14ac:dyDescent="0.25">
      <c r="A3" s="69" t="s">
        <v>108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5" spans="1:25" s="7" customFormat="1" x14ac:dyDescent="0.25">
      <c r="A5" s="7" t="s">
        <v>1</v>
      </c>
      <c r="B5" s="7" t="s">
        <v>25</v>
      </c>
      <c r="C5" s="7" t="s">
        <v>2</v>
      </c>
      <c r="D5" s="7" t="s">
        <v>26</v>
      </c>
      <c r="E5" s="7" t="s">
        <v>64</v>
      </c>
      <c r="F5" s="7" t="s">
        <v>4</v>
      </c>
      <c r="H5" s="7" t="s">
        <v>29</v>
      </c>
      <c r="I5" s="7" t="s">
        <v>31</v>
      </c>
      <c r="J5" s="7" t="s">
        <v>6</v>
      </c>
      <c r="K5" s="7" t="s">
        <v>35</v>
      </c>
      <c r="L5" s="7" t="s">
        <v>28</v>
      </c>
      <c r="M5" s="7" t="s">
        <v>36</v>
      </c>
      <c r="N5" s="7" t="s">
        <v>52</v>
      </c>
      <c r="O5" s="7" t="s">
        <v>53</v>
      </c>
      <c r="P5" s="7" t="s">
        <v>54</v>
      </c>
      <c r="Q5" s="7" t="s">
        <v>65</v>
      </c>
      <c r="R5" s="7" t="s">
        <v>71</v>
      </c>
      <c r="S5" s="7" t="s">
        <v>125</v>
      </c>
      <c r="T5" s="7" t="s">
        <v>34</v>
      </c>
      <c r="U5" s="7" t="s">
        <v>33</v>
      </c>
      <c r="V5" s="10"/>
    </row>
    <row r="6" spans="1:25" s="7" customFormat="1" x14ac:dyDescent="0.25">
      <c r="H6" s="7" t="s">
        <v>30</v>
      </c>
      <c r="I6" s="7" t="s">
        <v>32</v>
      </c>
      <c r="M6" s="7" t="s">
        <v>37</v>
      </c>
    </row>
    <row r="7" spans="1:25" ht="15.75" thickBot="1" x14ac:dyDescent="0.3">
      <c r="F7" s="40">
        <f>SUM(F8:F1022)</f>
        <v>14633.549999999997</v>
      </c>
      <c r="G7" s="34"/>
      <c r="H7" s="41">
        <f>SUM(H8:H57)</f>
        <v>3470.79</v>
      </c>
      <c r="I7" s="42">
        <f t="shared" ref="H7:U7" si="0">SUM(I8:I1022)</f>
        <v>56.66</v>
      </c>
      <c r="J7" s="42">
        <f t="shared" si="0"/>
        <v>257.60000000000002</v>
      </c>
      <c r="K7" s="42">
        <f t="shared" si="0"/>
        <v>184</v>
      </c>
      <c r="L7" s="42">
        <f t="shared" si="0"/>
        <v>321.75</v>
      </c>
      <c r="M7" s="42">
        <f t="shared" si="0"/>
        <v>998</v>
      </c>
      <c r="N7" s="42">
        <f t="shared" si="0"/>
        <v>168.84</v>
      </c>
      <c r="O7" s="42">
        <f t="shared" si="0"/>
        <v>0</v>
      </c>
      <c r="P7" s="42">
        <f t="shared" si="0"/>
        <v>65.2</v>
      </c>
      <c r="Q7" s="42">
        <f t="shared" si="0"/>
        <v>586.32999999999993</v>
      </c>
      <c r="R7" s="42">
        <f t="shared" si="0"/>
        <v>188.77999999999997</v>
      </c>
      <c r="S7" s="42">
        <f t="shared" si="0"/>
        <v>8000</v>
      </c>
      <c r="T7" s="42">
        <f t="shared" si="0"/>
        <v>0</v>
      </c>
      <c r="U7" s="42">
        <f t="shared" si="0"/>
        <v>335.59999999999997</v>
      </c>
      <c r="V7" s="3">
        <f>F7-H7-I7-J7-K7-L7-M7-N7-O7-P7-Q7-R7-S7-T7-U7</f>
        <v>-3.2400748750660568E-12</v>
      </c>
    </row>
    <row r="8" spans="1:25" x14ac:dyDescent="0.25">
      <c r="A8" s="9">
        <v>45390</v>
      </c>
      <c r="B8" s="9" t="s">
        <v>38</v>
      </c>
      <c r="C8" s="1" t="s">
        <v>27</v>
      </c>
      <c r="D8" s="9" t="s">
        <v>78</v>
      </c>
      <c r="F8" s="39">
        <v>153</v>
      </c>
      <c r="G8" s="34"/>
      <c r="H8" s="34">
        <v>153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5">
        <f t="shared" ref="V8:V11" si="1">F8-H8-I8-J8-K8-L8-M8-N8-O8-P8-Q8-R8-S8-T8-U8</f>
        <v>0</v>
      </c>
      <c r="Y8" s="2"/>
    </row>
    <row r="9" spans="1:25" x14ac:dyDescent="0.25">
      <c r="A9" s="9">
        <v>45405</v>
      </c>
      <c r="B9" s="9" t="s">
        <v>57</v>
      </c>
      <c r="C9" s="1" t="s">
        <v>67</v>
      </c>
      <c r="D9" s="1" t="s">
        <v>68</v>
      </c>
      <c r="F9" s="39">
        <v>5</v>
      </c>
      <c r="G9" s="34"/>
      <c r="H9" s="34"/>
      <c r="I9" s="34"/>
      <c r="J9" s="34"/>
      <c r="K9" s="34"/>
      <c r="L9" s="34"/>
      <c r="M9" s="34"/>
      <c r="N9" s="34"/>
      <c r="O9" s="34"/>
      <c r="P9" s="34">
        <v>5</v>
      </c>
      <c r="Q9" s="34"/>
      <c r="R9" s="34"/>
      <c r="S9" s="34"/>
      <c r="T9" s="34"/>
      <c r="U9" s="34"/>
      <c r="V9" s="65">
        <f t="shared" si="1"/>
        <v>0</v>
      </c>
    </row>
    <row r="10" spans="1:25" x14ac:dyDescent="0.25">
      <c r="A10" s="9">
        <v>45419</v>
      </c>
      <c r="B10" s="9" t="s">
        <v>38</v>
      </c>
      <c r="C10" s="1" t="s">
        <v>27</v>
      </c>
      <c r="D10" s="1" t="s">
        <v>78</v>
      </c>
      <c r="F10" s="39">
        <v>153</v>
      </c>
      <c r="G10" s="34"/>
      <c r="H10" s="34">
        <v>153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5">
        <f t="shared" si="1"/>
        <v>0</v>
      </c>
    </row>
    <row r="11" spans="1:25" x14ac:dyDescent="0.25">
      <c r="A11" s="9">
        <v>45432</v>
      </c>
      <c r="B11" s="9" t="s">
        <v>79</v>
      </c>
      <c r="C11" s="1" t="s">
        <v>80</v>
      </c>
      <c r="D11" s="1">
        <v>100442</v>
      </c>
      <c r="E11" s="9"/>
      <c r="F11" s="39">
        <v>168.84</v>
      </c>
      <c r="G11" s="34"/>
      <c r="H11" s="34"/>
      <c r="I11" s="34"/>
      <c r="J11" s="34"/>
      <c r="K11" s="34"/>
      <c r="L11" s="34"/>
      <c r="M11" s="34"/>
      <c r="N11" s="34">
        <v>168.84</v>
      </c>
      <c r="O11" s="34"/>
      <c r="P11" s="34"/>
      <c r="Q11" s="34"/>
      <c r="R11" s="34"/>
      <c r="S11" s="34"/>
      <c r="T11" s="34"/>
      <c r="U11" s="34"/>
      <c r="V11" s="65">
        <f t="shared" si="1"/>
        <v>0</v>
      </c>
      <c r="Y11" s="2"/>
    </row>
    <row r="12" spans="1:25" x14ac:dyDescent="0.25">
      <c r="A12" s="9">
        <v>45432</v>
      </c>
      <c r="B12" s="9" t="s">
        <v>81</v>
      </c>
      <c r="C12" s="1" t="s">
        <v>82</v>
      </c>
      <c r="D12" s="1">
        <v>100443</v>
      </c>
      <c r="E12" s="9"/>
      <c r="F12" s="39">
        <v>149</v>
      </c>
      <c r="G12" s="34"/>
      <c r="H12" s="34"/>
      <c r="I12" s="34"/>
      <c r="J12" s="34"/>
      <c r="K12" s="34">
        <v>149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5">
        <f t="shared" ref="V12:V42" si="2">F12-H12-I12-J12-K12-L12-M12-N12-O12-P12-Q12-R12-S12-T12-U12</f>
        <v>0</v>
      </c>
    </row>
    <row r="13" spans="1:25" x14ac:dyDescent="0.25">
      <c r="A13" s="9">
        <v>45432</v>
      </c>
      <c r="B13" s="9" t="s">
        <v>83</v>
      </c>
      <c r="C13" s="1" t="s">
        <v>84</v>
      </c>
      <c r="D13" s="1">
        <v>100444</v>
      </c>
      <c r="E13" s="9"/>
      <c r="F13" s="39">
        <v>120</v>
      </c>
      <c r="G13" s="34"/>
      <c r="H13" s="34"/>
      <c r="I13" s="34"/>
      <c r="J13" s="34"/>
      <c r="K13" s="34"/>
      <c r="L13" s="34">
        <v>120</v>
      </c>
      <c r="M13" s="34"/>
      <c r="N13" s="34"/>
      <c r="O13" s="34"/>
      <c r="P13" s="34"/>
      <c r="Q13" s="34"/>
      <c r="R13" s="34"/>
      <c r="S13" s="34"/>
      <c r="T13" s="34"/>
      <c r="U13" s="34"/>
      <c r="V13" s="65">
        <f t="shared" si="2"/>
        <v>0</v>
      </c>
    </row>
    <row r="14" spans="1:25" x14ac:dyDescent="0.25">
      <c r="A14" s="9">
        <v>45432</v>
      </c>
      <c r="B14" s="9" t="s">
        <v>38</v>
      </c>
      <c r="C14" s="1" t="s">
        <v>85</v>
      </c>
      <c r="D14" s="1">
        <v>100445</v>
      </c>
      <c r="E14" s="9"/>
      <c r="F14" s="39">
        <v>40.5</v>
      </c>
      <c r="G14" s="34"/>
      <c r="H14" s="34"/>
      <c r="I14" s="34"/>
      <c r="J14" s="34"/>
      <c r="K14" s="34"/>
      <c r="L14" s="34">
        <v>40.5</v>
      </c>
      <c r="M14" s="34"/>
      <c r="N14" s="34"/>
      <c r="O14" s="34"/>
      <c r="P14" s="34"/>
      <c r="Q14" s="34"/>
      <c r="R14" s="34"/>
      <c r="S14" s="34"/>
      <c r="T14" s="34"/>
      <c r="U14" s="34"/>
      <c r="V14" s="65">
        <f t="shared" si="2"/>
        <v>0</v>
      </c>
    </row>
    <row r="15" spans="1:25" x14ac:dyDescent="0.25">
      <c r="A15" s="9">
        <v>45432</v>
      </c>
      <c r="B15" s="9" t="s">
        <v>86</v>
      </c>
      <c r="C15" s="1" t="s">
        <v>87</v>
      </c>
      <c r="D15" s="1">
        <v>100446</v>
      </c>
      <c r="E15" s="9"/>
      <c r="F15" s="39">
        <v>14.39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>
        <v>14.39</v>
      </c>
      <c r="S15" s="34"/>
      <c r="T15" s="34"/>
      <c r="U15" s="34"/>
      <c r="V15" s="65">
        <f t="shared" si="2"/>
        <v>0</v>
      </c>
    </row>
    <row r="16" spans="1:25" x14ac:dyDescent="0.25">
      <c r="A16" s="9">
        <v>45435</v>
      </c>
      <c r="B16" s="9" t="s">
        <v>57</v>
      </c>
      <c r="C16" s="1" t="s">
        <v>67</v>
      </c>
      <c r="D16" s="1" t="s">
        <v>68</v>
      </c>
      <c r="E16" s="9"/>
      <c r="F16" s="39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>
        <v>5</v>
      </c>
      <c r="Q16" s="34"/>
      <c r="R16" s="34"/>
      <c r="S16" s="34"/>
      <c r="T16" s="34"/>
      <c r="U16" s="34"/>
      <c r="V16" s="65">
        <f t="shared" si="2"/>
        <v>0</v>
      </c>
    </row>
    <row r="17" spans="1:22" x14ac:dyDescent="0.25">
      <c r="A17" s="9">
        <v>45449</v>
      </c>
      <c r="B17" s="9" t="s">
        <v>38</v>
      </c>
      <c r="C17" s="1" t="s">
        <v>27</v>
      </c>
      <c r="D17" s="1" t="s">
        <v>78</v>
      </c>
      <c r="F17" s="39">
        <v>153</v>
      </c>
      <c r="G17" s="34"/>
      <c r="H17" s="34">
        <v>153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5">
        <f t="shared" si="2"/>
        <v>0</v>
      </c>
    </row>
    <row r="18" spans="1:22" x14ac:dyDescent="0.25">
      <c r="A18" s="9">
        <v>45466</v>
      </c>
      <c r="B18" s="9" t="s">
        <v>57</v>
      </c>
      <c r="C18" s="1" t="s">
        <v>67</v>
      </c>
      <c r="D18" s="1" t="s">
        <v>68</v>
      </c>
      <c r="E18" s="9"/>
      <c r="F18" s="39">
        <v>6.6</v>
      </c>
      <c r="G18" s="34"/>
      <c r="H18" s="34"/>
      <c r="I18" s="34"/>
      <c r="J18" s="34"/>
      <c r="K18" s="34"/>
      <c r="L18" s="34"/>
      <c r="M18" s="34"/>
      <c r="N18" s="34"/>
      <c r="O18" s="34"/>
      <c r="P18" s="34">
        <v>6.6</v>
      </c>
      <c r="Q18" s="34"/>
      <c r="R18" s="34"/>
      <c r="S18" s="34"/>
      <c r="T18" s="34"/>
      <c r="U18" s="34"/>
      <c r="V18" s="65">
        <f t="shared" si="2"/>
        <v>0</v>
      </c>
    </row>
    <row r="19" spans="1:22" x14ac:dyDescent="0.25">
      <c r="A19" s="9">
        <v>45469</v>
      </c>
      <c r="B19" s="9" t="s">
        <v>90</v>
      </c>
      <c r="C19" s="1" t="s">
        <v>82</v>
      </c>
      <c r="D19" s="1" t="s">
        <v>91</v>
      </c>
      <c r="E19" s="9"/>
      <c r="F19" s="39">
        <v>35</v>
      </c>
      <c r="G19" s="34"/>
      <c r="H19" s="34"/>
      <c r="I19" s="34"/>
      <c r="J19" s="34"/>
      <c r="K19" s="34">
        <v>35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5">
        <f t="shared" si="2"/>
        <v>0</v>
      </c>
    </row>
    <row r="20" spans="1:22" x14ac:dyDescent="0.25">
      <c r="A20" s="9">
        <v>45481</v>
      </c>
      <c r="B20" s="9" t="s">
        <v>38</v>
      </c>
      <c r="C20" s="1" t="s">
        <v>27</v>
      </c>
      <c r="D20" s="1" t="s">
        <v>78</v>
      </c>
      <c r="E20" s="9"/>
      <c r="F20" s="39">
        <v>153</v>
      </c>
      <c r="G20" s="34"/>
      <c r="H20" s="34">
        <v>153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5">
        <f t="shared" si="2"/>
        <v>0</v>
      </c>
    </row>
    <row r="21" spans="1:22" x14ac:dyDescent="0.25">
      <c r="A21" s="9">
        <v>45488</v>
      </c>
      <c r="B21" s="9" t="s">
        <v>38</v>
      </c>
      <c r="C21" s="1" t="s">
        <v>27</v>
      </c>
      <c r="D21" s="1">
        <v>100447</v>
      </c>
      <c r="E21" s="9"/>
      <c r="F21" s="39">
        <v>112.5</v>
      </c>
      <c r="G21" s="34"/>
      <c r="H21" s="34">
        <v>112.5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5">
        <f t="shared" si="2"/>
        <v>0</v>
      </c>
    </row>
    <row r="22" spans="1:22" x14ac:dyDescent="0.25">
      <c r="A22" s="9">
        <v>45488</v>
      </c>
      <c r="B22" s="9" t="s">
        <v>88</v>
      </c>
      <c r="C22" s="1" t="s">
        <v>92</v>
      </c>
      <c r="D22" s="1">
        <v>100448</v>
      </c>
      <c r="F22" s="39">
        <v>451.66</v>
      </c>
      <c r="G22" s="34"/>
      <c r="H22" s="34">
        <v>451.66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5">
        <f t="shared" si="2"/>
        <v>0</v>
      </c>
    </row>
    <row r="23" spans="1:22" x14ac:dyDescent="0.25">
      <c r="A23" s="9">
        <v>45488</v>
      </c>
      <c r="B23" s="9" t="s">
        <v>74</v>
      </c>
      <c r="C23" s="1" t="s">
        <v>93</v>
      </c>
      <c r="D23" s="1">
        <v>100449</v>
      </c>
      <c r="F23" s="39">
        <v>67.989999999999995</v>
      </c>
      <c r="G23" s="34"/>
      <c r="H23" s="34"/>
      <c r="I23" s="34">
        <v>56.66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>
        <v>11.33</v>
      </c>
      <c r="V23" s="65">
        <f t="shared" si="2"/>
        <v>0</v>
      </c>
    </row>
    <row r="24" spans="1:22" x14ac:dyDescent="0.25">
      <c r="A24" s="12">
        <v>45488</v>
      </c>
      <c r="B24" s="13" t="s">
        <v>94</v>
      </c>
      <c r="C24" s="1" t="s">
        <v>6</v>
      </c>
      <c r="D24" s="1">
        <v>100450</v>
      </c>
      <c r="F24" s="39">
        <v>257.60000000000002</v>
      </c>
      <c r="G24" s="34"/>
      <c r="H24" s="34"/>
      <c r="I24" s="34"/>
      <c r="J24" s="34">
        <v>257.60000000000002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5">
        <f t="shared" si="2"/>
        <v>0</v>
      </c>
    </row>
    <row r="25" spans="1:22" x14ac:dyDescent="0.25">
      <c r="A25" s="12">
        <v>45496</v>
      </c>
      <c r="B25" s="13" t="s">
        <v>57</v>
      </c>
      <c r="C25" s="1" t="s">
        <v>67</v>
      </c>
      <c r="D25" s="1" t="s">
        <v>68</v>
      </c>
      <c r="F25" s="39">
        <v>5.4</v>
      </c>
      <c r="G25" s="34"/>
      <c r="H25" s="34"/>
      <c r="I25" s="34"/>
      <c r="J25" s="34"/>
      <c r="K25" s="34"/>
      <c r="L25" s="34"/>
      <c r="M25" s="34"/>
      <c r="N25" s="34"/>
      <c r="O25" s="34"/>
      <c r="P25" s="34">
        <v>5.4</v>
      </c>
      <c r="Q25" s="34"/>
      <c r="R25" s="34"/>
      <c r="S25" s="34"/>
      <c r="T25" s="34"/>
      <c r="U25" s="34"/>
      <c r="V25" s="65">
        <f t="shared" si="2"/>
        <v>0</v>
      </c>
    </row>
    <row r="26" spans="1:22" x14ac:dyDescent="0.25">
      <c r="A26" s="9">
        <v>45510</v>
      </c>
      <c r="B26" s="13" t="s">
        <v>38</v>
      </c>
      <c r="C26" s="1" t="s">
        <v>27</v>
      </c>
      <c r="D26" s="1" t="s">
        <v>78</v>
      </c>
      <c r="F26" s="39">
        <v>153</v>
      </c>
      <c r="G26" s="34"/>
      <c r="H26" s="34">
        <v>153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5">
        <f t="shared" si="2"/>
        <v>0</v>
      </c>
    </row>
    <row r="27" spans="1:22" x14ac:dyDescent="0.25">
      <c r="A27" s="9">
        <v>45527</v>
      </c>
      <c r="B27" s="13" t="s">
        <v>57</v>
      </c>
      <c r="C27" s="1" t="s">
        <v>67</v>
      </c>
      <c r="D27" s="1" t="s">
        <v>68</v>
      </c>
      <c r="F27" s="39">
        <v>6.6</v>
      </c>
      <c r="G27" s="34"/>
      <c r="H27" s="34"/>
      <c r="I27" s="34"/>
      <c r="J27" s="34"/>
      <c r="K27" s="34"/>
      <c r="L27" s="34"/>
      <c r="M27" s="34"/>
      <c r="N27" s="34"/>
      <c r="O27" s="34"/>
      <c r="P27" s="34">
        <v>6.6</v>
      </c>
      <c r="Q27" s="34"/>
      <c r="R27" s="34"/>
      <c r="S27" s="34"/>
      <c r="T27" s="34"/>
      <c r="U27" s="34"/>
      <c r="V27" s="65">
        <f t="shared" si="2"/>
        <v>0</v>
      </c>
    </row>
    <row r="28" spans="1:22" x14ac:dyDescent="0.25">
      <c r="A28" s="9">
        <v>45541</v>
      </c>
      <c r="B28" s="13" t="s">
        <v>38</v>
      </c>
      <c r="C28" s="1" t="s">
        <v>27</v>
      </c>
      <c r="D28" s="1" t="s">
        <v>78</v>
      </c>
      <c r="F28" s="39">
        <v>153</v>
      </c>
      <c r="G28" s="34"/>
      <c r="H28" s="34">
        <v>153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5">
        <f t="shared" si="2"/>
        <v>0</v>
      </c>
    </row>
    <row r="29" spans="1:22" x14ac:dyDescent="0.25">
      <c r="A29" s="9">
        <v>45551</v>
      </c>
      <c r="B29" s="13" t="s">
        <v>38</v>
      </c>
      <c r="C29" s="1" t="s">
        <v>27</v>
      </c>
      <c r="D29" s="1">
        <v>100451</v>
      </c>
      <c r="F29" s="39">
        <v>112.5</v>
      </c>
      <c r="G29" s="34"/>
      <c r="H29" s="34">
        <v>112.5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5">
        <f t="shared" si="2"/>
        <v>0</v>
      </c>
    </row>
    <row r="30" spans="1:22" x14ac:dyDescent="0.25">
      <c r="A30" s="9">
        <v>45551</v>
      </c>
      <c r="B30" s="9" t="s">
        <v>88</v>
      </c>
      <c r="C30" s="1" t="s">
        <v>92</v>
      </c>
      <c r="D30" s="1">
        <v>100452</v>
      </c>
      <c r="E30" s="9"/>
      <c r="F30" s="39">
        <v>142.80000000000001</v>
      </c>
      <c r="G30" s="34"/>
      <c r="H30" s="34">
        <v>142.80000000000001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5">
        <f t="shared" si="2"/>
        <v>0</v>
      </c>
    </row>
    <row r="31" spans="1:22" x14ac:dyDescent="0.25">
      <c r="A31" s="9">
        <v>45551</v>
      </c>
      <c r="B31" s="13" t="s">
        <v>98</v>
      </c>
      <c r="C31" s="1" t="s">
        <v>99</v>
      </c>
      <c r="D31" s="1">
        <v>100453</v>
      </c>
      <c r="E31" s="9"/>
      <c r="F31" s="39">
        <v>160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>
        <v>160</v>
      </c>
      <c r="S31" s="34"/>
      <c r="T31" s="34"/>
      <c r="U31" s="34"/>
      <c r="V31" s="65">
        <f t="shared" si="2"/>
        <v>0</v>
      </c>
    </row>
    <row r="32" spans="1:22" x14ac:dyDescent="0.25">
      <c r="A32" s="9">
        <v>45551</v>
      </c>
      <c r="B32" s="9" t="s">
        <v>100</v>
      </c>
      <c r="C32" s="1" t="s">
        <v>101</v>
      </c>
      <c r="D32" s="1">
        <v>100454</v>
      </c>
      <c r="F32" s="39">
        <v>356.8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>
        <f>289+8.33</f>
        <v>297.33</v>
      </c>
      <c r="R32" s="34"/>
      <c r="S32" s="34"/>
      <c r="T32" s="34"/>
      <c r="U32" s="34">
        <v>59.47</v>
      </c>
      <c r="V32" s="65">
        <f t="shared" si="2"/>
        <v>0</v>
      </c>
    </row>
    <row r="33" spans="1:22" x14ac:dyDescent="0.25">
      <c r="A33" s="9">
        <v>45558</v>
      </c>
      <c r="B33" s="1" t="s">
        <v>57</v>
      </c>
      <c r="C33" s="9" t="s">
        <v>67</v>
      </c>
      <c r="D33" s="1" t="s">
        <v>68</v>
      </c>
      <c r="F33" s="39"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>
        <v>5</v>
      </c>
      <c r="Q33" s="34"/>
      <c r="R33" s="34"/>
      <c r="S33" s="34"/>
      <c r="T33" s="34"/>
      <c r="U33" s="34"/>
      <c r="V33" s="65">
        <f t="shared" si="2"/>
        <v>0</v>
      </c>
    </row>
    <row r="34" spans="1:22" x14ac:dyDescent="0.25">
      <c r="A34" s="9">
        <v>45572</v>
      </c>
      <c r="B34" s="1" t="s">
        <v>38</v>
      </c>
      <c r="C34" s="9" t="s">
        <v>27</v>
      </c>
      <c r="D34" s="1" t="s">
        <v>78</v>
      </c>
      <c r="F34" s="39">
        <v>153</v>
      </c>
      <c r="G34" s="34"/>
      <c r="H34" s="34">
        <v>153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5">
        <f t="shared" si="2"/>
        <v>0</v>
      </c>
    </row>
    <row r="35" spans="1:22" x14ac:dyDescent="0.25">
      <c r="A35" s="9">
        <v>45588</v>
      </c>
      <c r="B35" s="1" t="s">
        <v>57</v>
      </c>
      <c r="C35" s="9" t="s">
        <v>67</v>
      </c>
      <c r="D35" s="1" t="s">
        <v>68</v>
      </c>
      <c r="F35" s="39">
        <v>6.2</v>
      </c>
      <c r="G35" s="34"/>
      <c r="H35" s="34"/>
      <c r="I35" s="34"/>
      <c r="J35" s="34"/>
      <c r="K35" s="34"/>
      <c r="L35" s="34"/>
      <c r="M35" s="34"/>
      <c r="N35" s="34"/>
      <c r="O35" s="34"/>
      <c r="P35" s="34">
        <v>6.2</v>
      </c>
      <c r="Q35" s="34"/>
      <c r="R35" s="34"/>
      <c r="S35" s="34"/>
      <c r="T35" s="34"/>
      <c r="U35" s="34"/>
      <c r="V35" s="65">
        <f t="shared" si="2"/>
        <v>0</v>
      </c>
    </row>
    <row r="36" spans="1:22" x14ac:dyDescent="0.25">
      <c r="A36" s="9">
        <v>45602</v>
      </c>
      <c r="B36" s="1" t="s">
        <v>38</v>
      </c>
      <c r="C36" s="9" t="s">
        <v>27</v>
      </c>
      <c r="D36" s="1" t="s">
        <v>112</v>
      </c>
      <c r="F36" s="39">
        <v>153</v>
      </c>
      <c r="G36" s="34"/>
      <c r="H36" s="34">
        <v>153</v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5">
        <f t="shared" si="2"/>
        <v>0</v>
      </c>
    </row>
    <row r="37" spans="1:22" x14ac:dyDescent="0.25">
      <c r="A37" s="9">
        <v>45603</v>
      </c>
      <c r="B37" s="1" t="s">
        <v>38</v>
      </c>
      <c r="C37" s="9" t="s">
        <v>27</v>
      </c>
      <c r="D37" s="1" t="s">
        <v>112</v>
      </c>
      <c r="F37" s="39">
        <v>155</v>
      </c>
      <c r="G37" s="34"/>
      <c r="H37" s="34">
        <v>155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5">
        <f t="shared" si="2"/>
        <v>0</v>
      </c>
    </row>
    <row r="38" spans="1:22" x14ac:dyDescent="0.25">
      <c r="A38" s="9">
        <v>45615</v>
      </c>
      <c r="B38" s="1" t="s">
        <v>113</v>
      </c>
      <c r="C38" s="9" t="s">
        <v>39</v>
      </c>
      <c r="D38" s="1" t="s">
        <v>114</v>
      </c>
      <c r="F38" s="39">
        <v>1197.5999999999999</v>
      </c>
      <c r="G38" s="34"/>
      <c r="H38" s="34"/>
      <c r="I38" s="34"/>
      <c r="J38" s="34"/>
      <c r="K38" s="34"/>
      <c r="L38" s="34"/>
      <c r="M38" s="34">
        <v>998</v>
      </c>
      <c r="N38" s="34"/>
      <c r="O38" s="34"/>
      <c r="P38" s="34"/>
      <c r="Q38" s="34"/>
      <c r="R38" s="34"/>
      <c r="S38" s="34"/>
      <c r="T38" s="34"/>
      <c r="U38" s="34">
        <v>199.6</v>
      </c>
      <c r="V38" s="65">
        <f t="shared" si="2"/>
        <v>0</v>
      </c>
    </row>
    <row r="39" spans="1:22" x14ac:dyDescent="0.25">
      <c r="A39" s="9">
        <v>45615</v>
      </c>
      <c r="B39" s="1" t="s">
        <v>118</v>
      </c>
      <c r="C39" s="9" t="s">
        <v>111</v>
      </c>
      <c r="D39" s="1" t="s">
        <v>114</v>
      </c>
      <c r="F39" s="39">
        <v>72</v>
      </c>
      <c r="G39" s="34"/>
      <c r="H39" s="34"/>
      <c r="I39" s="34"/>
      <c r="J39" s="34"/>
      <c r="K39" s="34"/>
      <c r="L39" s="34">
        <v>60</v>
      </c>
      <c r="M39" s="34"/>
      <c r="N39" s="34"/>
      <c r="O39" s="34"/>
      <c r="P39" s="34"/>
      <c r="Q39" s="34"/>
      <c r="R39" s="34"/>
      <c r="S39" s="34"/>
      <c r="T39" s="34"/>
      <c r="U39" s="34">
        <v>12</v>
      </c>
      <c r="V39" s="65">
        <f t="shared" si="2"/>
        <v>0</v>
      </c>
    </row>
    <row r="40" spans="1:22" x14ac:dyDescent="0.25">
      <c r="A40" s="9">
        <v>45615</v>
      </c>
      <c r="B40" s="1" t="s">
        <v>118</v>
      </c>
      <c r="C40" s="9" t="s">
        <v>111</v>
      </c>
      <c r="D40" s="1" t="s">
        <v>114</v>
      </c>
      <c r="F40" s="39">
        <v>-72</v>
      </c>
      <c r="G40" s="34"/>
      <c r="H40" s="34"/>
      <c r="I40" s="34"/>
      <c r="J40" s="34"/>
      <c r="K40" s="34"/>
      <c r="L40" s="34">
        <v>-60</v>
      </c>
      <c r="M40" s="34"/>
      <c r="N40" s="34"/>
      <c r="O40" s="34"/>
      <c r="P40" s="34"/>
      <c r="Q40" s="34"/>
      <c r="R40" s="34"/>
      <c r="S40" s="34"/>
      <c r="T40" s="34"/>
      <c r="U40" s="34">
        <v>-12</v>
      </c>
      <c r="V40" s="65">
        <f t="shared" si="2"/>
        <v>0</v>
      </c>
    </row>
    <row r="41" spans="1:22" x14ac:dyDescent="0.25">
      <c r="A41" s="9">
        <v>45615</v>
      </c>
      <c r="B41" s="1" t="s">
        <v>118</v>
      </c>
      <c r="C41" s="9" t="s">
        <v>111</v>
      </c>
      <c r="D41" s="1" t="s">
        <v>114</v>
      </c>
      <c r="F41" s="39">
        <v>44.4</v>
      </c>
      <c r="G41" s="34"/>
      <c r="H41" s="34"/>
      <c r="I41" s="34"/>
      <c r="J41" s="34"/>
      <c r="K41" s="34"/>
      <c r="L41" s="34">
        <v>37</v>
      </c>
      <c r="M41" s="34"/>
      <c r="N41" s="34"/>
      <c r="O41" s="34"/>
      <c r="P41" s="34"/>
      <c r="Q41" s="34"/>
      <c r="R41" s="34"/>
      <c r="S41" s="34"/>
      <c r="T41" s="34"/>
      <c r="U41" s="34">
        <v>7.4</v>
      </c>
      <c r="V41" s="65">
        <f t="shared" si="2"/>
        <v>0</v>
      </c>
    </row>
    <row r="42" spans="1:22" x14ac:dyDescent="0.25">
      <c r="A42" s="9">
        <v>45615</v>
      </c>
      <c r="B42" s="1" t="s">
        <v>119</v>
      </c>
      <c r="C42" s="9" t="s">
        <v>120</v>
      </c>
      <c r="D42" s="1" t="s">
        <v>114</v>
      </c>
      <c r="F42" s="39">
        <v>9.5</v>
      </c>
      <c r="G42" s="34"/>
      <c r="H42" s="34"/>
      <c r="I42" s="34"/>
      <c r="J42" s="34"/>
      <c r="K42" s="34"/>
      <c r="L42" s="34">
        <v>9.5</v>
      </c>
      <c r="M42" s="34"/>
      <c r="N42" s="34"/>
      <c r="O42" s="34"/>
      <c r="P42" s="34"/>
      <c r="Q42" s="34"/>
      <c r="R42" s="34"/>
      <c r="S42" s="34"/>
      <c r="T42" s="34"/>
      <c r="U42" s="34"/>
      <c r="V42" s="65">
        <f t="shared" si="2"/>
        <v>0</v>
      </c>
    </row>
    <row r="43" spans="1:22" x14ac:dyDescent="0.25">
      <c r="A43" s="9">
        <v>45615</v>
      </c>
      <c r="B43" s="1" t="s">
        <v>57</v>
      </c>
      <c r="C43" s="9" t="s">
        <v>121</v>
      </c>
      <c r="D43" s="1" t="s">
        <v>114</v>
      </c>
      <c r="F43" s="39">
        <v>8000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>
        <v>8000</v>
      </c>
      <c r="T43" s="34"/>
      <c r="U43" s="34"/>
      <c r="V43" s="65">
        <f>F43-H43-I43-J43-K43-L43-M43-N43-O43-P43-Q43-R43-S43-T43-U43</f>
        <v>0</v>
      </c>
    </row>
    <row r="44" spans="1:22" x14ac:dyDescent="0.25">
      <c r="A44" s="9">
        <v>45619</v>
      </c>
      <c r="B44" s="1" t="s">
        <v>57</v>
      </c>
      <c r="C44" s="9" t="s">
        <v>67</v>
      </c>
      <c r="D44" s="1" t="s">
        <v>68</v>
      </c>
      <c r="F44" s="39">
        <v>5</v>
      </c>
      <c r="G44" s="34"/>
      <c r="H44" s="34"/>
      <c r="I44" s="34"/>
      <c r="J44" s="34"/>
      <c r="K44" s="34"/>
      <c r="L44" s="34"/>
      <c r="M44" s="34"/>
      <c r="N44" s="34"/>
      <c r="O44" s="34"/>
      <c r="P44" s="34">
        <v>5</v>
      </c>
      <c r="Q44" s="34"/>
      <c r="R44" s="34"/>
      <c r="S44" s="34"/>
      <c r="T44" s="34"/>
      <c r="U44" s="34"/>
      <c r="V44" s="65">
        <f t="shared" ref="V44:V57" si="3">F44-H44-I44-J44-K44-L44-M44-N44-O44-P44-Q44-R44-S44-T44-U44</f>
        <v>0</v>
      </c>
    </row>
    <row r="45" spans="1:22" x14ac:dyDescent="0.25">
      <c r="A45" s="9">
        <v>45632</v>
      </c>
      <c r="B45" s="1" t="s">
        <v>38</v>
      </c>
      <c r="C45" s="9" t="s">
        <v>27</v>
      </c>
      <c r="D45" s="1" t="s">
        <v>112</v>
      </c>
      <c r="F45" s="39">
        <v>153</v>
      </c>
      <c r="G45" s="34"/>
      <c r="H45" s="34">
        <v>153</v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5">
        <f t="shared" si="3"/>
        <v>0</v>
      </c>
    </row>
    <row r="46" spans="1:22" x14ac:dyDescent="0.25">
      <c r="A46" s="9">
        <v>45639</v>
      </c>
      <c r="B46" s="9" t="s">
        <v>100</v>
      </c>
      <c r="C46" s="1" t="s">
        <v>101</v>
      </c>
      <c r="D46" s="1" t="s">
        <v>114</v>
      </c>
      <c r="F46" s="39">
        <v>346.8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>
        <v>289</v>
      </c>
      <c r="R46" s="34"/>
      <c r="S46" s="34"/>
      <c r="T46" s="34"/>
      <c r="U46" s="34">
        <v>57.8</v>
      </c>
      <c r="V46" s="65">
        <f t="shared" si="3"/>
        <v>0</v>
      </c>
    </row>
    <row r="47" spans="1:22" x14ac:dyDescent="0.25">
      <c r="A47" s="9">
        <v>45649</v>
      </c>
      <c r="B47" s="9" t="s">
        <v>57</v>
      </c>
      <c r="C47" s="1" t="s">
        <v>67</v>
      </c>
      <c r="D47" s="1" t="s">
        <v>68</v>
      </c>
      <c r="F47" s="39">
        <v>5.4</v>
      </c>
      <c r="G47" s="34"/>
      <c r="H47" s="34"/>
      <c r="I47" s="34"/>
      <c r="J47" s="34"/>
      <c r="K47" s="34"/>
      <c r="L47" s="34"/>
      <c r="M47" s="34"/>
      <c r="N47" s="34"/>
      <c r="O47" s="34"/>
      <c r="P47" s="34">
        <v>5.4</v>
      </c>
      <c r="Q47" s="34"/>
      <c r="R47" s="34"/>
      <c r="S47" s="34"/>
      <c r="T47" s="34"/>
      <c r="U47" s="34"/>
      <c r="V47" s="65">
        <f t="shared" si="3"/>
        <v>0</v>
      </c>
    </row>
    <row r="48" spans="1:22" x14ac:dyDescent="0.25">
      <c r="A48" s="9">
        <v>45663</v>
      </c>
      <c r="B48" s="9" t="s">
        <v>38</v>
      </c>
      <c r="C48" s="1" t="s">
        <v>27</v>
      </c>
      <c r="D48" s="1" t="s">
        <v>112</v>
      </c>
      <c r="F48" s="39">
        <v>153</v>
      </c>
      <c r="G48" s="34"/>
      <c r="H48" s="34">
        <v>153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5">
        <f t="shared" si="3"/>
        <v>0</v>
      </c>
    </row>
    <row r="49" spans="1:22" x14ac:dyDescent="0.25">
      <c r="A49" s="9">
        <v>45679</v>
      </c>
      <c r="B49" s="9" t="s">
        <v>38</v>
      </c>
      <c r="C49" s="1" t="s">
        <v>28</v>
      </c>
      <c r="D49" s="1" t="s">
        <v>114</v>
      </c>
      <c r="F49" s="39">
        <v>114.75</v>
      </c>
      <c r="G49" s="34"/>
      <c r="H49" s="34"/>
      <c r="I49" s="34"/>
      <c r="J49" s="34"/>
      <c r="K49" s="34"/>
      <c r="L49" s="34">
        <v>114.75</v>
      </c>
      <c r="M49" s="34"/>
      <c r="N49" s="34"/>
      <c r="O49" s="34"/>
      <c r="P49" s="34"/>
      <c r="Q49" s="34"/>
      <c r="R49" s="34"/>
      <c r="S49" s="34"/>
      <c r="T49" s="34"/>
      <c r="U49" s="34"/>
      <c r="V49" s="65">
        <f t="shared" si="3"/>
        <v>0</v>
      </c>
    </row>
    <row r="50" spans="1:22" x14ac:dyDescent="0.25">
      <c r="A50" s="9">
        <v>45680</v>
      </c>
      <c r="B50" s="9" t="s">
        <v>57</v>
      </c>
      <c r="C50" s="1" t="s">
        <v>67</v>
      </c>
      <c r="D50" s="1" t="s">
        <v>68</v>
      </c>
      <c r="F50" s="39">
        <v>5</v>
      </c>
      <c r="G50" s="34"/>
      <c r="H50" s="34"/>
      <c r="I50" s="34"/>
      <c r="J50" s="34"/>
      <c r="K50" s="34"/>
      <c r="L50" s="34"/>
      <c r="M50" s="34"/>
      <c r="N50" s="34"/>
      <c r="O50" s="34"/>
      <c r="P50" s="34">
        <v>5</v>
      </c>
      <c r="Q50" s="34"/>
      <c r="R50" s="34"/>
      <c r="S50" s="34"/>
      <c r="T50" s="34"/>
      <c r="U50" s="34"/>
      <c r="V50" s="65">
        <f t="shared" si="3"/>
        <v>0</v>
      </c>
    </row>
    <row r="51" spans="1:22" x14ac:dyDescent="0.25">
      <c r="A51" s="9">
        <v>45694</v>
      </c>
      <c r="B51" s="9" t="s">
        <v>38</v>
      </c>
      <c r="C51" s="1" t="s">
        <v>27</v>
      </c>
      <c r="D51" s="1" t="s">
        <v>112</v>
      </c>
      <c r="F51" s="39">
        <v>153</v>
      </c>
      <c r="G51" s="34"/>
      <c r="H51" s="34">
        <v>153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5">
        <f t="shared" si="3"/>
        <v>0</v>
      </c>
    </row>
    <row r="52" spans="1:22" x14ac:dyDescent="0.25">
      <c r="A52" s="9">
        <v>45711</v>
      </c>
      <c r="B52" s="9" t="s">
        <v>57</v>
      </c>
      <c r="C52" s="1" t="s">
        <v>67</v>
      </c>
      <c r="D52" s="1" t="s">
        <v>68</v>
      </c>
      <c r="F52" s="39">
        <v>5</v>
      </c>
      <c r="G52" s="34"/>
      <c r="H52" s="34"/>
      <c r="I52" s="34"/>
      <c r="J52" s="34"/>
      <c r="K52" s="34"/>
      <c r="L52" s="34"/>
      <c r="M52" s="34"/>
      <c r="N52" s="34"/>
      <c r="O52" s="34"/>
      <c r="P52" s="34">
        <v>5</v>
      </c>
      <c r="Q52" s="34"/>
      <c r="R52" s="34"/>
      <c r="S52" s="34"/>
      <c r="T52" s="34"/>
      <c r="U52" s="34"/>
      <c r="V52" s="65">
        <f t="shared" si="3"/>
        <v>0</v>
      </c>
    </row>
    <row r="53" spans="1:22" x14ac:dyDescent="0.25">
      <c r="A53" s="9">
        <v>45722</v>
      </c>
      <c r="B53" s="9" t="s">
        <v>38</v>
      </c>
      <c r="C53" s="1" t="s">
        <v>27</v>
      </c>
      <c r="D53" s="1" t="s">
        <v>112</v>
      </c>
      <c r="F53" s="39">
        <v>153</v>
      </c>
      <c r="G53" s="34"/>
      <c r="H53" s="34">
        <v>153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65">
        <f t="shared" si="3"/>
        <v>0</v>
      </c>
    </row>
    <row r="54" spans="1:22" x14ac:dyDescent="0.25">
      <c r="A54" s="9">
        <v>45733</v>
      </c>
      <c r="B54" s="9" t="s">
        <v>38</v>
      </c>
      <c r="C54" s="1" t="s">
        <v>116</v>
      </c>
      <c r="D54" s="1" t="s">
        <v>114</v>
      </c>
      <c r="F54" s="39">
        <v>345.33</v>
      </c>
      <c r="G54" s="34"/>
      <c r="H54" s="34">
        <v>345.33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65">
        <f t="shared" si="3"/>
        <v>0</v>
      </c>
    </row>
    <row r="55" spans="1:22" x14ac:dyDescent="0.25">
      <c r="A55" s="9">
        <v>45739</v>
      </c>
      <c r="B55" s="9" t="s">
        <v>57</v>
      </c>
      <c r="C55" s="1" t="s">
        <v>67</v>
      </c>
      <c r="D55" s="1" t="s">
        <v>68</v>
      </c>
      <c r="F55" s="39">
        <v>5</v>
      </c>
      <c r="G55" s="34"/>
      <c r="H55" s="34"/>
      <c r="I55" s="34"/>
      <c r="J55" s="34"/>
      <c r="K55" s="34"/>
      <c r="L55" s="34"/>
      <c r="M55" s="34"/>
      <c r="N55" s="34"/>
      <c r="O55" s="34"/>
      <c r="P55" s="34">
        <v>5</v>
      </c>
      <c r="Q55" s="34"/>
      <c r="R55" s="34"/>
      <c r="S55" s="34"/>
      <c r="T55" s="34"/>
      <c r="U55" s="34"/>
      <c r="V55" s="65">
        <f t="shared" si="3"/>
        <v>0</v>
      </c>
    </row>
    <row r="56" spans="1:22" x14ac:dyDescent="0.25">
      <c r="A56" s="9">
        <v>45743</v>
      </c>
      <c r="B56" s="9" t="s">
        <v>88</v>
      </c>
      <c r="C56" s="1" t="s">
        <v>92</v>
      </c>
      <c r="D56" s="1" t="s">
        <v>114</v>
      </c>
      <c r="F56" s="39">
        <v>315</v>
      </c>
      <c r="G56" s="34"/>
      <c r="H56" s="34">
        <v>315</v>
      </c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65">
        <f t="shared" si="3"/>
        <v>0</v>
      </c>
    </row>
    <row r="57" spans="1:22" x14ac:dyDescent="0.25">
      <c r="A57" s="9">
        <v>45746</v>
      </c>
      <c r="B57" s="9" t="s">
        <v>86</v>
      </c>
      <c r="C57" s="1" t="s">
        <v>117</v>
      </c>
      <c r="D57" s="1" t="s">
        <v>114</v>
      </c>
      <c r="F57" s="39">
        <v>14.39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>
        <v>14.39</v>
      </c>
      <c r="S57" s="34"/>
      <c r="T57" s="34"/>
      <c r="U57" s="34"/>
      <c r="V57" s="65">
        <f t="shared" si="3"/>
        <v>0</v>
      </c>
    </row>
    <row r="58" spans="1:22" x14ac:dyDescent="0.25">
      <c r="A58" s="9"/>
      <c r="B58" s="9"/>
      <c r="F58" s="2"/>
      <c r="H58" s="2"/>
      <c r="P58" s="2"/>
      <c r="Q58" s="2"/>
      <c r="V58" s="11"/>
    </row>
    <row r="59" spans="1:22" x14ac:dyDescent="0.25">
      <c r="A59" s="9"/>
      <c r="B59" s="9"/>
      <c r="F59" s="2"/>
      <c r="H59" s="2"/>
      <c r="N59" s="2"/>
      <c r="V59" s="11"/>
    </row>
    <row r="60" spans="1:22" x14ac:dyDescent="0.25">
      <c r="A60" s="9"/>
      <c r="B60" s="9"/>
      <c r="C60" s="1" t="s">
        <v>126</v>
      </c>
      <c r="D60" s="1" t="s">
        <v>127</v>
      </c>
      <c r="E60" s="67">
        <f>SUM(E61:E72)</f>
        <v>2406.33</v>
      </c>
      <c r="F60" s="2"/>
      <c r="H60" s="34">
        <f>H8+H10+H17+H20+H21+H26+H28+H29+H34+H36+H37+H45+H48+H51+H53+H54</f>
        <v>2561.33</v>
      </c>
      <c r="M60" s="2"/>
      <c r="N60" s="2"/>
      <c r="R60" s="2"/>
      <c r="V60" s="11"/>
    </row>
    <row r="61" spans="1:22" x14ac:dyDescent="0.25">
      <c r="A61" s="9"/>
      <c r="B61" s="9"/>
      <c r="D61" s="1">
        <v>1</v>
      </c>
      <c r="E61" s="34">
        <v>190.5</v>
      </c>
      <c r="F61" s="2"/>
      <c r="P61" s="2"/>
      <c r="V61" s="11"/>
    </row>
    <row r="62" spans="1:22" x14ac:dyDescent="0.25">
      <c r="A62" s="9"/>
      <c r="B62" s="9"/>
      <c r="D62" s="1">
        <v>2</v>
      </c>
      <c r="E62" s="34">
        <v>190.5</v>
      </c>
      <c r="F62" s="2"/>
      <c r="H62" s="2">
        <f>H60-E60</f>
        <v>155</v>
      </c>
      <c r="V62" s="11"/>
    </row>
    <row r="63" spans="1:22" x14ac:dyDescent="0.25">
      <c r="A63" s="9"/>
      <c r="B63" s="9"/>
      <c r="D63" s="1">
        <v>3</v>
      </c>
      <c r="E63" s="34">
        <v>190.5</v>
      </c>
      <c r="F63" s="2"/>
      <c r="H63" s="2"/>
      <c r="V63" s="11"/>
    </row>
    <row r="64" spans="1:22" x14ac:dyDescent="0.25">
      <c r="A64" s="9"/>
      <c r="B64" s="9"/>
      <c r="D64" s="1">
        <v>4</v>
      </c>
      <c r="E64" s="34">
        <v>190.5</v>
      </c>
      <c r="F64" s="2"/>
      <c r="H64" s="2"/>
      <c r="V64" s="11"/>
    </row>
    <row r="65" spans="1:22" x14ac:dyDescent="0.25">
      <c r="A65" s="9"/>
      <c r="B65" s="9"/>
      <c r="D65" s="1">
        <v>5</v>
      </c>
      <c r="E65" s="34">
        <v>190.5</v>
      </c>
      <c r="F65" s="2"/>
      <c r="H65" s="2"/>
      <c r="V65" s="11"/>
    </row>
    <row r="66" spans="1:22" x14ac:dyDescent="0.25">
      <c r="A66" s="9"/>
      <c r="B66" s="9"/>
      <c r="D66" s="1">
        <v>6</v>
      </c>
      <c r="E66" s="34">
        <v>190.5</v>
      </c>
      <c r="F66" s="2"/>
      <c r="T66" s="2"/>
      <c r="V66" s="11"/>
    </row>
    <row r="67" spans="1:22" x14ac:dyDescent="0.25">
      <c r="A67" s="9"/>
      <c r="B67" s="9"/>
      <c r="D67" s="1">
        <v>7</v>
      </c>
      <c r="E67" s="34">
        <v>190.5</v>
      </c>
      <c r="F67" s="2"/>
      <c r="H67" s="2"/>
      <c r="P67" s="2"/>
      <c r="V67" s="11"/>
    </row>
    <row r="68" spans="1:22" x14ac:dyDescent="0.25">
      <c r="A68" s="9"/>
      <c r="B68" s="9"/>
      <c r="D68" s="1">
        <v>8</v>
      </c>
      <c r="E68" s="1">
        <v>270.51</v>
      </c>
      <c r="F68" s="2"/>
      <c r="P68" s="2"/>
      <c r="V68" s="11"/>
    </row>
    <row r="69" spans="1:22" x14ac:dyDescent="0.25">
      <c r="A69" s="9"/>
      <c r="B69" s="9"/>
      <c r="D69" s="1">
        <v>9</v>
      </c>
      <c r="E69" s="1">
        <v>200.58</v>
      </c>
      <c r="F69" s="2"/>
      <c r="V69" s="11"/>
    </row>
    <row r="70" spans="1:22" x14ac:dyDescent="0.25">
      <c r="D70" s="1">
        <v>10</v>
      </c>
      <c r="E70" s="1">
        <v>200.58</v>
      </c>
      <c r="V70" s="11"/>
    </row>
    <row r="71" spans="1:22" x14ac:dyDescent="0.25">
      <c r="D71" s="1">
        <v>11</v>
      </c>
      <c r="E71" s="1">
        <v>200.58</v>
      </c>
      <c r="V71" s="11"/>
    </row>
    <row r="72" spans="1:22" x14ac:dyDescent="0.25">
      <c r="D72" s="1">
        <v>12</v>
      </c>
      <c r="E72" s="1">
        <v>200.58</v>
      </c>
      <c r="V72" s="11"/>
    </row>
    <row r="73" spans="1:22" x14ac:dyDescent="0.25">
      <c r="V73" s="11"/>
    </row>
    <row r="74" spans="1:22" x14ac:dyDescent="0.25">
      <c r="V74" s="11"/>
    </row>
    <row r="75" spans="1:22" x14ac:dyDescent="0.25">
      <c r="V75" s="11"/>
    </row>
    <row r="76" spans="1:22" x14ac:dyDescent="0.25">
      <c r="V76" s="11"/>
    </row>
    <row r="77" spans="1:22" x14ac:dyDescent="0.25">
      <c r="V77" s="11"/>
    </row>
  </sheetData>
  <mergeCells count="2">
    <mergeCell ref="A1:V1"/>
    <mergeCell ref="A3:V3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BankRec</vt:lpstr>
      <vt:lpstr>Variance</vt:lpstr>
      <vt:lpstr>Inc&amp;Exp</vt:lpstr>
      <vt:lpstr>Receipts</vt:lpstr>
      <vt:lpstr>Payments</vt:lpstr>
      <vt:lpstr>Receipts!Print_Area</vt:lpstr>
      <vt:lpstr>Variance!Print_Area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Gill</cp:lastModifiedBy>
  <cp:lastPrinted>2025-05-19T10:11:42Z</cp:lastPrinted>
  <dcterms:created xsi:type="dcterms:W3CDTF">2010-10-19T15:22:12Z</dcterms:created>
  <dcterms:modified xsi:type="dcterms:W3CDTF">2025-05-19T10:19:53Z</dcterms:modified>
</cp:coreProperties>
</file>